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ocuments\БРАЖНИКОВ\Аккредитация\2021\"/>
    </mc:Choice>
  </mc:AlternateContent>
  <bookViews>
    <workbookView xWindow="0" yWindow="0" windowWidth="24750" windowHeight="12435"/>
  </bookViews>
  <sheets>
    <sheet name="Норавирус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A49" i="1"/>
  <c r="A48" i="1"/>
  <c r="A47" i="1"/>
  <c r="D38" i="1"/>
  <c r="C38" i="1"/>
  <c r="B38" i="1"/>
  <c r="D37" i="1"/>
  <c r="C37" i="1"/>
  <c r="B37" i="1"/>
  <c r="C36" i="1"/>
  <c r="B36" i="1"/>
  <c r="C35" i="1"/>
  <c r="B35" i="1"/>
  <c r="D34" i="1"/>
  <c r="C34" i="1"/>
  <c r="B34" i="1"/>
  <c r="C33" i="1"/>
  <c r="B33" i="1"/>
  <c r="C32" i="1"/>
  <c r="B32" i="1"/>
  <c r="C31" i="1"/>
  <c r="B31" i="1"/>
  <c r="F22" i="1"/>
  <c r="E22" i="1"/>
  <c r="D22" i="1"/>
  <c r="C22" i="1"/>
  <c r="B22" i="1"/>
  <c r="G21" i="1"/>
  <c r="F21" i="1"/>
  <c r="E21" i="1"/>
  <c r="D21" i="1"/>
  <c r="C21" i="1"/>
  <c r="B21" i="1"/>
  <c r="F20" i="1"/>
  <c r="E20" i="1"/>
  <c r="D20" i="1"/>
  <c r="C20" i="1"/>
  <c r="B20" i="1"/>
  <c r="H19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H15" i="1"/>
  <c r="F15" i="1"/>
  <c r="F23" i="1" s="1"/>
  <c r="E15" i="1"/>
  <c r="E23" i="1" s="1"/>
  <c r="D15" i="1"/>
  <c r="D23" i="1" s="1"/>
  <c r="C15" i="1"/>
  <c r="C23" i="1" s="1"/>
  <c r="B15" i="1"/>
  <c r="B23" i="1" s="1"/>
  <c r="Q11" i="1"/>
  <c r="V8" i="1" s="1"/>
  <c r="X8" i="1" s="1"/>
  <c r="P11" i="1"/>
  <c r="F68" i="1" s="1"/>
  <c r="Q10" i="1"/>
  <c r="H21" i="1" s="1"/>
  <c r="P10" i="1"/>
  <c r="F67" i="1" s="1"/>
  <c r="Q9" i="1"/>
  <c r="H20" i="1" s="1"/>
  <c r="P9" i="1"/>
  <c r="G20" i="1" s="1"/>
  <c r="W8" i="1"/>
  <c r="Q8" i="1"/>
  <c r="D35" i="1" s="1"/>
  <c r="P8" i="1"/>
  <c r="G19" i="1" s="1"/>
  <c r="W7" i="1"/>
  <c r="Q7" i="1"/>
  <c r="H18" i="1" s="1"/>
  <c r="P7" i="1"/>
  <c r="F64" i="1" s="1"/>
  <c r="X6" i="1"/>
  <c r="W6" i="1"/>
  <c r="V6" i="1"/>
  <c r="Q6" i="1"/>
  <c r="D33" i="1" s="1"/>
  <c r="P6" i="1"/>
  <c r="G17" i="1" s="1"/>
  <c r="X5" i="1"/>
  <c r="W5" i="1"/>
  <c r="V5" i="1"/>
  <c r="Q5" i="1"/>
  <c r="H16" i="1" s="1"/>
  <c r="P5" i="1"/>
  <c r="G16" i="1" s="1"/>
  <c r="X4" i="1"/>
  <c r="W4" i="1"/>
  <c r="V4" i="1"/>
  <c r="Q4" i="1"/>
  <c r="D31" i="1" s="1"/>
  <c r="P4" i="1"/>
  <c r="G15" i="1" s="1"/>
  <c r="X3" i="1"/>
  <c r="W3" i="1"/>
  <c r="V3" i="1"/>
  <c r="Z8" i="1" l="1"/>
  <c r="Y8" i="1"/>
  <c r="AB8" i="1" s="1"/>
  <c r="H23" i="1"/>
  <c r="B49" i="1"/>
  <c r="Y5" i="1"/>
  <c r="AB5" i="1" s="1"/>
  <c r="Y6" i="1"/>
  <c r="AB6" i="1" s="1"/>
  <c r="H22" i="1"/>
  <c r="B48" i="1"/>
  <c r="F62" i="1"/>
  <c r="F66" i="1"/>
  <c r="Z5" i="1"/>
  <c r="Z6" i="1"/>
  <c r="V7" i="1"/>
  <c r="X7" i="1" s="1"/>
  <c r="H17" i="1"/>
  <c r="D32" i="1"/>
  <c r="D36" i="1"/>
  <c r="B47" i="1"/>
  <c r="F63" i="1"/>
  <c r="G18" i="1"/>
  <c r="G23" i="1" s="1"/>
  <c r="G22" i="1"/>
  <c r="F61" i="1"/>
  <c r="F65" i="1"/>
  <c r="Y3" i="1"/>
  <c r="AB3" i="1" s="1"/>
  <c r="Y4" i="1"/>
  <c r="Z4" i="1" s="1"/>
  <c r="C48" i="1" l="1"/>
  <c r="AB4" i="1"/>
  <c r="C47" i="1" s="1"/>
  <c r="C49" i="1"/>
  <c r="Y7" i="1"/>
  <c r="AB7" i="1" s="1"/>
  <c r="B50" i="1"/>
  <c r="Z7" i="1"/>
  <c r="Z3" i="1"/>
  <c r="C50" i="1" l="1"/>
</calcChain>
</file>

<file path=xl/sharedStrings.xml><?xml version="1.0" encoding="utf-8"?>
<sst xmlns="http://schemas.openxmlformats.org/spreadsheetml/2006/main" count="73" uniqueCount="39">
  <si>
    <t>Острые кишечные инфекции, вызванные вирусом  Норволк</t>
  </si>
  <si>
    <t>2016 год</t>
  </si>
  <si>
    <t>Рассчет 95% доверительного интервала</t>
  </si>
  <si>
    <t>Таблица 1</t>
  </si>
  <si>
    <t>Численность населения города А в 2013-2020 г.г.</t>
  </si>
  <si>
    <t>Таблица 2</t>
  </si>
  <si>
    <t>Зарегистрировано заболеваний</t>
  </si>
  <si>
    <t>Население</t>
  </si>
  <si>
    <t>на 100 тыс. населения</t>
  </si>
  <si>
    <t>m*1,96</t>
  </si>
  <si>
    <t>НДГ</t>
  </si>
  <si>
    <t>ВДГ</t>
  </si>
  <si>
    <t>Года</t>
  </si>
  <si>
    <t>Всего</t>
  </si>
  <si>
    <t>дети 0-17</t>
  </si>
  <si>
    <t>дети до 1 года</t>
  </si>
  <si>
    <t>дети 1-2 года</t>
  </si>
  <si>
    <t>Дети 3-6</t>
  </si>
  <si>
    <t>дети 7-17</t>
  </si>
  <si>
    <t>18 и старше</t>
  </si>
  <si>
    <t>Годы</t>
  </si>
  <si>
    <t>-</t>
  </si>
  <si>
    <t>Школьники</t>
  </si>
  <si>
    <t>Взрослые</t>
  </si>
  <si>
    <t>Таблица 3</t>
  </si>
  <si>
    <t>Показатель на 100 000 населения</t>
  </si>
  <si>
    <t>Среднегодовой темп прироста(%)</t>
  </si>
  <si>
    <t>Таблица 4</t>
  </si>
  <si>
    <t>Удельный вес случаев заболевани детей и взрослых (%)</t>
  </si>
  <si>
    <t>Заболеваемость по группам населения  в 2020 году с 95% доверительным интервалом</t>
  </si>
  <si>
    <t>Таблица 5</t>
  </si>
  <si>
    <t>Группа населения</t>
  </si>
  <si>
    <t>Показатель на 100 тыс. населения</t>
  </si>
  <si>
    <t>95% ДИ</t>
  </si>
  <si>
    <t>Дети 7-17</t>
  </si>
  <si>
    <t xml:space="preserve">  </t>
  </si>
  <si>
    <t xml:space="preserve">Таблица 6 </t>
  </si>
  <si>
    <t>Удельный вес случаев заболеваний отдельных группп детей (%)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</si>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</sst>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/>
    <xf numFmtId="0" fontId="1" fillId="3" borderId="0" xfId="0" applyFont="1" applyFill="1"/>
    <xf numFmtId="0" fontId="5" fillId="4" borderId="0" xfId="0" applyFont="1" applyFill="1"/>
    <xf numFmtId="0" fontId="0" fillId="3" borderId="0" xfId="0" applyFill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2" borderId="1" xfId="0" applyFill="1" applyBorder="1"/>
    <xf numFmtId="0" fontId="9" fillId="5" borderId="1" xfId="0" applyFont="1" applyFill="1" applyBorder="1"/>
    <xf numFmtId="0" fontId="9" fillId="5" borderId="2" xfId="0" applyFont="1" applyFill="1" applyBorder="1"/>
    <xf numFmtId="0" fontId="10" fillId="5" borderId="2" xfId="0" applyFont="1" applyFill="1" applyBorder="1"/>
    <xf numFmtId="164" fontId="2" fillId="0" borderId="0" xfId="0" applyNumberFormat="1" applyFont="1" applyBorder="1"/>
    <xf numFmtId="2" fontId="2" fillId="0" borderId="0" xfId="0" applyNumberFormat="1" applyFont="1" applyBorder="1"/>
    <xf numFmtId="0" fontId="0" fillId="2" borderId="1" xfId="0" applyFont="1" applyFill="1" applyBorder="1"/>
    <xf numFmtId="0" fontId="0" fillId="3" borderId="0" xfId="0" applyFill="1" applyBorder="1"/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right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right" wrapText="1"/>
    </xf>
    <xf numFmtId="2" fontId="3" fillId="2" borderId="0" xfId="0" applyNumberFormat="1" applyFont="1" applyFill="1" applyBorder="1" applyAlignment="1" applyProtection="1">
      <alignment horizontal="center" vertical="center" wrapText="1"/>
    </xf>
    <xf numFmtId="0" fontId="1" fillId="6" borderId="0" xfId="0" applyFont="1" applyFill="1"/>
    <xf numFmtId="0" fontId="0" fillId="6" borderId="0" xfId="0" applyFill="1"/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Border="1"/>
    <xf numFmtId="164" fontId="11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Border="1"/>
    <xf numFmtId="164" fontId="1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164" fontId="12" fillId="8" borderId="0" xfId="0" applyNumberFormat="1" applyFont="1" applyFill="1" applyAlignment="1" applyProtection="1">
      <alignment horizontal="center" vertical="center" wrapText="1"/>
      <protection locked="0"/>
    </xf>
    <xf numFmtId="0" fontId="1" fillId="7" borderId="0" xfId="0" applyFont="1" applyFill="1" applyBorder="1"/>
    <xf numFmtId="164" fontId="12" fillId="8" borderId="3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9" borderId="0" xfId="0" applyFont="1" applyFill="1"/>
    <xf numFmtId="0" fontId="0" fillId="9" borderId="0" xfId="0" applyFill="1"/>
    <xf numFmtId="0" fontId="0" fillId="2" borderId="1" xfId="0" applyFill="1" applyBorder="1" applyProtection="1"/>
    <xf numFmtId="164" fontId="1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100"/>
              <a:t>Многолетняя динамика заболеваемости (</a:t>
            </a:r>
            <a:r>
              <a:rPr lang="ru-RU" sz="1100" baseline="0"/>
              <a:t> на 100 тыс. населения)</a:t>
            </a:r>
            <a:endParaRPr lang="ru-RU" sz="11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Норавирус!$B$14</c:f>
              <c:strCache>
                <c:ptCount val="1"/>
                <c:pt idx="0">
                  <c:v>Всего</c:v>
                </c:pt>
              </c:strCache>
            </c:strRef>
          </c:tx>
          <c:marker>
            <c:symbol val="none"/>
          </c:marker>
          <c:cat>
            <c:numRef>
              <c:f>Норавирус!$A$15:$A$22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Норавирус!$B$15:$B$22</c:f>
              <c:numCache>
                <c:formatCode>0.0</c:formatCode>
                <c:ptCount val="8"/>
                <c:pt idx="0">
                  <c:v>0.91569028255384599</c:v>
                </c:pt>
                <c:pt idx="1">
                  <c:v>2.4662980373200218</c:v>
                </c:pt>
                <c:pt idx="2">
                  <c:v>3.3602950339039772</c:v>
                </c:pt>
                <c:pt idx="3">
                  <c:v>4.8963135655165226</c:v>
                </c:pt>
                <c:pt idx="4">
                  <c:v>7.3317622414244568</c:v>
                </c:pt>
                <c:pt idx="5">
                  <c:v>8.9128698412480762</c:v>
                </c:pt>
                <c:pt idx="6">
                  <c:v>11.294361170397</c:v>
                </c:pt>
                <c:pt idx="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Норавирус!$C$14</c:f>
              <c:strCache>
                <c:ptCount val="1"/>
                <c:pt idx="0">
                  <c:v>дети 0-17</c:v>
                </c:pt>
              </c:strCache>
            </c:strRef>
          </c:tx>
          <c:marker>
            <c:symbol val="none"/>
          </c:marker>
          <c:cat>
            <c:numRef>
              <c:f>Норавирус!$A$15:$A$22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Норавирус!$C$15:$C$22</c:f>
              <c:numCache>
                <c:formatCode>0.0</c:formatCode>
                <c:ptCount val="8"/>
                <c:pt idx="0">
                  <c:v>4.5744782235776231</c:v>
                </c:pt>
                <c:pt idx="1">
                  <c:v>9.9929280816652835</c:v>
                </c:pt>
                <c:pt idx="2">
                  <c:v>15.262340556236001</c:v>
                </c:pt>
                <c:pt idx="3">
                  <c:v>21.224260846165802</c:v>
                </c:pt>
                <c:pt idx="4">
                  <c:v>32.938816149003223</c:v>
                </c:pt>
                <c:pt idx="5">
                  <c:v>38.826355475241847</c:v>
                </c:pt>
                <c:pt idx="6">
                  <c:v>47.02428875763254</c:v>
                </c:pt>
                <c:pt idx="7">
                  <c:v>0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Норавирус!$H$14</c:f>
              <c:strCache>
                <c:ptCount val="1"/>
                <c:pt idx="0">
                  <c:v>18 и старше</c:v>
                </c:pt>
              </c:strCache>
            </c:strRef>
          </c:tx>
          <c:marker>
            <c:symbol val="none"/>
          </c:marker>
          <c:cat>
            <c:numRef>
              <c:f>Норавирус!$A$15:$A$22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Норавирус!$H$15:$H$22</c:f>
              <c:numCache>
                <c:formatCode>0.0</c:formatCode>
                <c:ptCount val="8"/>
                <c:pt idx="0">
                  <c:v>8.6402867192744925E-2</c:v>
                </c:pt>
                <c:pt idx="1">
                  <c:v>0.77656633429627553</c:v>
                </c:pt>
                <c:pt idx="2">
                  <c:v>0.68589281381525302</c:v>
                </c:pt>
                <c:pt idx="3">
                  <c:v>1.200894151473926</c:v>
                </c:pt>
                <c:pt idx="4">
                  <c:v>1.459272561212192</c:v>
                </c:pt>
                <c:pt idx="5">
                  <c:v>1.9442441497270873</c:v>
                </c:pt>
                <c:pt idx="6">
                  <c:v>2.7961362480935432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891776"/>
        <c:axId val="466892168"/>
      </c:lineChart>
      <c:catAx>
        <c:axId val="4668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6892168"/>
        <c:crosses val="autoZero"/>
        <c:auto val="1"/>
        <c:lblAlgn val="ctr"/>
        <c:lblOffset val="100"/>
        <c:noMultiLvlLbl val="0"/>
      </c:catAx>
      <c:valAx>
        <c:axId val="4668921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66891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Удельный вес случаев заболеваний детей и взрослых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Норавирус!$C$30</c:f>
              <c:strCache>
                <c:ptCount val="1"/>
                <c:pt idx="0">
                  <c:v>дети 0-17</c:v>
                </c:pt>
              </c:strCache>
            </c:strRef>
          </c:tx>
          <c:invertIfNegative val="0"/>
          <c:cat>
            <c:numRef>
              <c:f>Норавирус!$A$31:$A$38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Норавирус!$C$31:$C$38</c:f>
              <c:numCache>
                <c:formatCode>0.0</c:formatCode>
                <c:ptCount val="8"/>
                <c:pt idx="0">
                  <c:v>92.307692307692307</c:v>
                </c:pt>
                <c:pt idx="1">
                  <c:v>74.285714285714292</c:v>
                </c:pt>
                <c:pt idx="2">
                  <c:v>83.333333333333343</c:v>
                </c:pt>
                <c:pt idx="3">
                  <c:v>80</c:v>
                </c:pt>
                <c:pt idx="4">
                  <c:v>83.80952380952381</c:v>
                </c:pt>
                <c:pt idx="5">
                  <c:v>82.307692307692307</c:v>
                </c:pt>
                <c:pt idx="6">
                  <c:v>80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Норавирус!$D$30</c:f>
              <c:strCache>
                <c:ptCount val="1"/>
                <c:pt idx="0">
                  <c:v>Взрослые</c:v>
                </c:pt>
              </c:strCache>
            </c:strRef>
          </c:tx>
          <c:invertIfNegative val="0"/>
          <c:cat>
            <c:numRef>
              <c:f>Норавирус!$A$31:$A$38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Норавирус!$D$31:$D$38</c:f>
              <c:numCache>
                <c:formatCode>0.0</c:formatCode>
                <c:ptCount val="8"/>
                <c:pt idx="0">
                  <c:v>7.6923076923076925</c:v>
                </c:pt>
                <c:pt idx="1">
                  <c:v>25.714285714285712</c:v>
                </c:pt>
                <c:pt idx="2">
                  <c:v>16.666666666666664</c:v>
                </c:pt>
                <c:pt idx="3">
                  <c:v>20</c:v>
                </c:pt>
                <c:pt idx="4">
                  <c:v>16.19047619047619</c:v>
                </c:pt>
                <c:pt idx="5">
                  <c:v>17.692307692307693</c:v>
                </c:pt>
                <c:pt idx="6">
                  <c:v>20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4762912"/>
        <c:axId val="464763304"/>
      </c:barChart>
      <c:catAx>
        <c:axId val="4647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4763304"/>
        <c:crosses val="autoZero"/>
        <c:auto val="1"/>
        <c:lblAlgn val="ctr"/>
        <c:lblOffset val="100"/>
        <c:noMultiLvlLbl val="0"/>
      </c:catAx>
      <c:valAx>
        <c:axId val="464763304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64762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ru-RU" sz="1000"/>
              <a:t>Удельный вес случаев заболеваний отдельных группп детей (%)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Норавирус!$C$60</c:f>
              <c:strCache>
                <c:ptCount val="1"/>
                <c:pt idx="0">
                  <c:v>дети до 1 года</c:v>
                </c:pt>
              </c:strCache>
            </c:strRef>
          </c:tx>
          <c:invertIfNegative val="0"/>
          <c:cat>
            <c:numRef>
              <c:f>Норавирус!$A$61:$A$68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Норавирус!$C$61:$C$68</c:f>
              <c:numCache>
                <c:formatCode>0.0</c:formatCode>
                <c:ptCount val="8"/>
                <c:pt idx="0">
                  <c:v>16.666666666666664</c:v>
                </c:pt>
                <c:pt idx="1">
                  <c:v>19.230769230769234</c:v>
                </c:pt>
                <c:pt idx="2">
                  <c:v>12.5</c:v>
                </c:pt>
                <c:pt idx="3">
                  <c:v>16.071428571428573</c:v>
                </c:pt>
                <c:pt idx="4">
                  <c:v>12.5</c:v>
                </c:pt>
                <c:pt idx="5">
                  <c:v>12.149532710280374</c:v>
                </c:pt>
                <c:pt idx="6">
                  <c:v>11.363636363636363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Норавирус!$D$60</c:f>
              <c:strCache>
                <c:ptCount val="1"/>
                <c:pt idx="0">
                  <c:v>дети 1-2 года</c:v>
                </c:pt>
              </c:strCache>
            </c:strRef>
          </c:tx>
          <c:invertIfNegative val="0"/>
          <c:cat>
            <c:numRef>
              <c:f>Норавирус!$A$61:$A$68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Норавирус!$D$61:$D$68</c:f>
              <c:numCache>
                <c:formatCode>0.0</c:formatCode>
                <c:ptCount val="8"/>
                <c:pt idx="0">
                  <c:v>33.333333333333329</c:v>
                </c:pt>
                <c:pt idx="1">
                  <c:v>30.76923076923077</c:v>
                </c:pt>
                <c:pt idx="2">
                  <c:v>25</c:v>
                </c:pt>
                <c:pt idx="3">
                  <c:v>26.785714285714285</c:v>
                </c:pt>
                <c:pt idx="4">
                  <c:v>37.5</c:v>
                </c:pt>
                <c:pt idx="5">
                  <c:v>32.710280373831772</c:v>
                </c:pt>
                <c:pt idx="6">
                  <c:v>33.333333333333329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Норавирус!$E$60</c:f>
              <c:strCache>
                <c:ptCount val="1"/>
                <c:pt idx="0">
                  <c:v>Дети 3-6</c:v>
                </c:pt>
              </c:strCache>
            </c:strRef>
          </c:tx>
          <c:invertIfNegative val="0"/>
          <c:cat>
            <c:numRef>
              <c:f>Норавирус!$A$61:$A$68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Норавирус!$E$61:$E$68</c:f>
              <c:numCache>
                <c:formatCode>0.0</c:formatCode>
                <c:ptCount val="8"/>
                <c:pt idx="0">
                  <c:v>25</c:v>
                </c:pt>
                <c:pt idx="1">
                  <c:v>30.76923076923077</c:v>
                </c:pt>
                <c:pt idx="2">
                  <c:v>27.500000000000004</c:v>
                </c:pt>
                <c:pt idx="3">
                  <c:v>26.785714285714285</c:v>
                </c:pt>
                <c:pt idx="4">
                  <c:v>28.40909090909091</c:v>
                </c:pt>
                <c:pt idx="5">
                  <c:v>30.841121495327101</c:v>
                </c:pt>
                <c:pt idx="6">
                  <c:v>28.030303030303028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Норавирус!$F$60</c:f>
              <c:strCache>
                <c:ptCount val="1"/>
                <c:pt idx="0">
                  <c:v>Дети 7-17</c:v>
                </c:pt>
              </c:strCache>
            </c:strRef>
          </c:tx>
          <c:invertIfNegative val="0"/>
          <c:val>
            <c:numRef>
              <c:f>Норавирус!$F$61:$F$68</c:f>
              <c:numCache>
                <c:formatCode>0.0</c:formatCode>
                <c:ptCount val="8"/>
                <c:pt idx="0">
                  <c:v>25</c:v>
                </c:pt>
                <c:pt idx="1">
                  <c:v>19.230769230769234</c:v>
                </c:pt>
                <c:pt idx="2">
                  <c:v>35</c:v>
                </c:pt>
                <c:pt idx="3">
                  <c:v>30.357142857142854</c:v>
                </c:pt>
                <c:pt idx="4">
                  <c:v>21.59090909090909</c:v>
                </c:pt>
                <c:pt idx="5">
                  <c:v>24.299065420560748</c:v>
                </c:pt>
                <c:pt idx="6">
                  <c:v>27.27272727272727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4764088"/>
        <c:axId val="467660560"/>
      </c:barChart>
      <c:catAx>
        <c:axId val="464764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7660560"/>
        <c:crosses val="autoZero"/>
        <c:auto val="1"/>
        <c:lblAlgn val="ctr"/>
        <c:lblOffset val="100"/>
        <c:noMultiLvlLbl val="0"/>
      </c:catAx>
      <c:valAx>
        <c:axId val="4676605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64764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Заболеваемость по группам населения с 95% доверительным интервалом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Норавирус!$Y$4:$Y$8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Норавирус!$Y$4:$Y$8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</c:errBars>
          <c:cat>
            <c:strRef>
              <c:f>Норавирус!$U$4:$U$7</c:f>
              <c:strCache>
                <c:ptCount val="4"/>
                <c:pt idx="0">
                  <c:v>дети до 1 года</c:v>
                </c:pt>
                <c:pt idx="1">
                  <c:v>дети 1-2 года</c:v>
                </c:pt>
                <c:pt idx="2">
                  <c:v>Дети 3-6</c:v>
                </c:pt>
                <c:pt idx="3">
                  <c:v>Школьники</c:v>
                </c:pt>
              </c:strCache>
            </c:strRef>
          </c:cat>
          <c:val>
            <c:numRef>
              <c:f>Норавирус!$X$4:$X$7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661344"/>
        <c:axId val="467661736"/>
      </c:barChart>
      <c:catAx>
        <c:axId val="46766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7661736"/>
        <c:crosses val="autoZero"/>
        <c:auto val="1"/>
        <c:lblAlgn val="ctr"/>
        <c:lblOffset val="100"/>
        <c:noMultiLvlLbl val="0"/>
      </c:catAx>
      <c:valAx>
        <c:axId val="4676617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67661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11</xdr:row>
      <xdr:rowOff>176213</xdr:rowOff>
    </xdr:from>
    <xdr:to>
      <xdr:col>17</xdr:col>
      <xdr:colOff>371475</xdr:colOff>
      <xdr:row>27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28</xdr:row>
      <xdr:rowOff>157163</xdr:rowOff>
    </xdr:from>
    <xdr:to>
      <xdr:col>17</xdr:col>
      <xdr:colOff>381000</xdr:colOff>
      <xdr:row>41</xdr:row>
      <xdr:rowOff>57151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85726</xdr:colOff>
      <xdr:row>58</xdr:row>
      <xdr:rowOff>142875</xdr:rowOff>
    </xdr:from>
    <xdr:to>
      <xdr:col>15</xdr:col>
      <xdr:colOff>57151</xdr:colOff>
      <xdr:row>71</xdr:row>
      <xdr:rowOff>152400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114299</xdr:colOff>
      <xdr:row>42</xdr:row>
      <xdr:rowOff>90487</xdr:rowOff>
    </xdr:from>
    <xdr:to>
      <xdr:col>14</xdr:col>
      <xdr:colOff>47624</xdr:colOff>
      <xdr:row>56</xdr:row>
      <xdr:rowOff>109537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90;&#1072;&#1085;&#1094;&#1080;&#1103;&#1069;&#1044;_&#1079;&#1072;&#1076;&#1072;&#1085;&#1080;&#1103;_1-10-2021-&#1086;&#1082;&#1086;&#1085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епатит А"/>
      <sheetName val="мононуклеоз"/>
      <sheetName val="Эшерихии"/>
      <sheetName val="Норавирус"/>
      <sheetName val="Ротавирус"/>
      <sheetName val="Ветряная оспа"/>
      <sheetName val="Скарлатина"/>
      <sheetName val="Коклюш"/>
      <sheetName val="Флекснер"/>
      <sheetName val="Зонне"/>
    </sheetNames>
    <sheetDataSet>
      <sheetData sheetId="0"/>
      <sheetData sheetId="1"/>
      <sheetData sheetId="2"/>
      <sheetData sheetId="3">
        <row r="4">
          <cell r="U4" t="str">
            <v>дети до 1 года</v>
          </cell>
          <cell r="X4">
            <v>0</v>
          </cell>
          <cell r="Y4">
            <v>0</v>
          </cell>
        </row>
        <row r="5">
          <cell r="U5" t="str">
            <v>дети 1-2 года</v>
          </cell>
          <cell r="X5">
            <v>0</v>
          </cell>
          <cell r="Y5">
            <v>0</v>
          </cell>
        </row>
        <row r="6">
          <cell r="U6" t="str">
            <v>Дети 3-6</v>
          </cell>
          <cell r="X6">
            <v>0</v>
          </cell>
          <cell r="Y6">
            <v>0</v>
          </cell>
        </row>
        <row r="7">
          <cell r="U7" t="str">
            <v>Школьники</v>
          </cell>
          <cell r="X7">
            <v>0</v>
          </cell>
          <cell r="Y7">
            <v>0</v>
          </cell>
        </row>
        <row r="8">
          <cell r="Y8">
            <v>0</v>
          </cell>
        </row>
        <row r="14">
          <cell r="B14" t="str">
            <v>Всего</v>
          </cell>
          <cell r="C14" t="str">
            <v>дети 0-17</v>
          </cell>
          <cell r="H14" t="str">
            <v>18 и старше</v>
          </cell>
        </row>
        <row r="15">
          <cell r="A15">
            <v>2013</v>
          </cell>
          <cell r="B15">
            <v>0.91569028255384599</v>
          </cell>
          <cell r="C15">
            <v>4.5744782235776231</v>
          </cell>
          <cell r="H15">
            <v>8.6402867192744925E-2</v>
          </cell>
        </row>
        <row r="16">
          <cell r="A16">
            <v>2014</v>
          </cell>
          <cell r="B16">
            <v>2.4662980373200218</v>
          </cell>
          <cell r="C16">
            <v>9.9929280816652835</v>
          </cell>
          <cell r="H16">
            <v>0.77656633429627553</v>
          </cell>
        </row>
        <row r="17">
          <cell r="A17">
            <v>2015</v>
          </cell>
          <cell r="B17">
            <v>3.3602950339039772</v>
          </cell>
          <cell r="C17">
            <v>15.262340556236001</v>
          </cell>
          <cell r="H17">
            <v>0.68589281381525302</v>
          </cell>
        </row>
        <row r="18">
          <cell r="A18">
            <v>2016</v>
          </cell>
          <cell r="B18">
            <v>4.8963135655165226</v>
          </cell>
          <cell r="C18">
            <v>21.224260846165802</v>
          </cell>
          <cell r="H18">
            <v>1.200894151473926</v>
          </cell>
        </row>
        <row r="19">
          <cell r="A19">
            <v>2017</v>
          </cell>
          <cell r="B19">
            <v>7.3317622414244568</v>
          </cell>
          <cell r="C19">
            <v>32.938816149003223</v>
          </cell>
          <cell r="H19">
            <v>1.459272561212192</v>
          </cell>
        </row>
        <row r="20">
          <cell r="A20">
            <v>2018</v>
          </cell>
          <cell r="B20">
            <v>8.9128698412480762</v>
          </cell>
          <cell r="C20">
            <v>38.826355475241847</v>
          </cell>
          <cell r="H20">
            <v>1.9442441497270873</v>
          </cell>
        </row>
        <row r="21">
          <cell r="A21">
            <v>2019</v>
          </cell>
          <cell r="B21">
            <v>11.294361170397</v>
          </cell>
          <cell r="C21">
            <v>47.02428875763254</v>
          </cell>
          <cell r="H21">
            <v>2.7961362480935432</v>
          </cell>
        </row>
        <row r="22">
          <cell r="A22">
            <v>2020</v>
          </cell>
          <cell r="B22">
            <v>0</v>
          </cell>
          <cell r="C22">
            <v>0</v>
          </cell>
          <cell r="H22">
            <v>0</v>
          </cell>
        </row>
        <row r="30">
          <cell r="C30" t="str">
            <v>дети 0-17</v>
          </cell>
          <cell r="D30" t="str">
            <v>Взрослые</v>
          </cell>
        </row>
        <row r="31">
          <cell r="A31">
            <v>2013</v>
          </cell>
          <cell r="C31">
            <v>92.307692307692307</v>
          </cell>
          <cell r="D31">
            <v>7.6923076923076925</v>
          </cell>
        </row>
        <row r="32">
          <cell r="A32">
            <v>2014</v>
          </cell>
          <cell r="C32">
            <v>74.285714285714292</v>
          </cell>
          <cell r="D32">
            <v>25.714285714285712</v>
          </cell>
        </row>
        <row r="33">
          <cell r="A33">
            <v>2015</v>
          </cell>
          <cell r="C33">
            <v>83.333333333333343</v>
          </cell>
          <cell r="D33">
            <v>16.666666666666664</v>
          </cell>
        </row>
        <row r="34">
          <cell r="A34">
            <v>2016</v>
          </cell>
          <cell r="C34">
            <v>80</v>
          </cell>
          <cell r="D34">
            <v>20</v>
          </cell>
        </row>
        <row r="35">
          <cell r="A35">
            <v>2017</v>
          </cell>
          <cell r="C35">
            <v>83.80952380952381</v>
          </cell>
          <cell r="D35">
            <v>16.19047619047619</v>
          </cell>
        </row>
        <row r="36">
          <cell r="A36">
            <v>2018</v>
          </cell>
          <cell r="C36">
            <v>82.307692307692307</v>
          </cell>
          <cell r="D36">
            <v>17.692307692307693</v>
          </cell>
        </row>
        <row r="37">
          <cell r="A37">
            <v>2019</v>
          </cell>
          <cell r="C37">
            <v>80</v>
          </cell>
          <cell r="D37">
            <v>20</v>
          </cell>
        </row>
        <row r="38">
          <cell r="A38">
            <v>2020</v>
          </cell>
          <cell r="C38" t="e">
            <v>#DIV/0!</v>
          </cell>
          <cell r="D38" t="e">
            <v>#DIV/0!</v>
          </cell>
        </row>
        <row r="60">
          <cell r="C60" t="str">
            <v>дети до 1 года</v>
          </cell>
          <cell r="D60" t="str">
            <v>дети 1-2 года</v>
          </cell>
          <cell r="E60" t="str">
            <v>Дети 3-6</v>
          </cell>
          <cell r="F60" t="str">
            <v>Дети 7-17</v>
          </cell>
        </row>
        <row r="61">
          <cell r="A61">
            <v>2013</v>
          </cell>
          <cell r="C61">
            <v>16.666666666666664</v>
          </cell>
          <cell r="D61">
            <v>33.333333333333329</v>
          </cell>
          <cell r="E61">
            <v>25</v>
          </cell>
          <cell r="F61">
            <v>25</v>
          </cell>
        </row>
        <row r="62">
          <cell r="A62">
            <v>2014</v>
          </cell>
          <cell r="C62">
            <v>19.230769230769234</v>
          </cell>
          <cell r="D62">
            <v>30.76923076923077</v>
          </cell>
          <cell r="E62">
            <v>30.76923076923077</v>
          </cell>
          <cell r="F62">
            <v>19.230769230769234</v>
          </cell>
        </row>
        <row r="63">
          <cell r="A63">
            <v>2015</v>
          </cell>
          <cell r="C63">
            <v>12.5</v>
          </cell>
          <cell r="D63">
            <v>25</v>
          </cell>
          <cell r="E63">
            <v>27.500000000000004</v>
          </cell>
          <cell r="F63">
            <v>35</v>
          </cell>
        </row>
        <row r="64">
          <cell r="A64">
            <v>2016</v>
          </cell>
          <cell r="C64">
            <v>16.071428571428573</v>
          </cell>
          <cell r="D64">
            <v>26.785714285714285</v>
          </cell>
          <cell r="E64">
            <v>26.785714285714285</v>
          </cell>
          <cell r="F64">
            <v>30.357142857142854</v>
          </cell>
        </row>
        <row r="65">
          <cell r="A65">
            <v>2017</v>
          </cell>
          <cell r="C65">
            <v>12.5</v>
          </cell>
          <cell r="D65">
            <v>37.5</v>
          </cell>
          <cell r="E65">
            <v>28.40909090909091</v>
          </cell>
          <cell r="F65">
            <v>21.59090909090909</v>
          </cell>
        </row>
        <row r="66">
          <cell r="A66">
            <v>2018</v>
          </cell>
          <cell r="C66">
            <v>12.149532710280374</v>
          </cell>
          <cell r="D66">
            <v>32.710280373831772</v>
          </cell>
          <cell r="E66">
            <v>30.841121495327101</v>
          </cell>
          <cell r="F66">
            <v>24.299065420560748</v>
          </cell>
        </row>
        <row r="67">
          <cell r="A67">
            <v>2019</v>
          </cell>
          <cell r="C67">
            <v>11.363636363636363</v>
          </cell>
          <cell r="D67">
            <v>33.333333333333329</v>
          </cell>
          <cell r="E67">
            <v>28.030303030303028</v>
          </cell>
          <cell r="F67">
            <v>27.27272727272727</v>
          </cell>
        </row>
        <row r="68">
          <cell r="A68">
            <v>2020</v>
          </cell>
          <cell r="C68" t="e">
            <v>#DIV/0!</v>
          </cell>
          <cell r="D68" t="e">
            <v>#DIV/0!</v>
          </cell>
          <cell r="E68" t="e">
            <v>#DIV/0!</v>
          </cell>
          <cell r="F68" t="e">
            <v>#DIV/0!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tabSelected="1" workbookViewId="0">
      <selection activeCell="K11" sqref="K11:O11"/>
    </sheetView>
  </sheetViews>
  <sheetFormatPr defaultRowHeight="15" x14ac:dyDescent="0.25"/>
  <cols>
    <col min="1" max="1" width="18.140625" customWidth="1"/>
    <col min="2" max="2" width="14.28515625" customWidth="1"/>
    <col min="3" max="3" width="10" customWidth="1"/>
    <col min="4" max="6" width="9.28515625" bestFit="1" customWidth="1"/>
    <col min="7" max="7" width="10.28515625" customWidth="1"/>
    <col min="8" max="8" width="10" bestFit="1" customWidth="1"/>
    <col min="9" max="9" width="5.42578125" customWidth="1"/>
    <col min="10" max="10" width="10.42578125" customWidth="1"/>
    <col min="16" max="16" width="10.5703125" customWidth="1"/>
    <col min="20" max="21" width="9.140625" style="3"/>
    <col min="22" max="22" width="15.28515625" style="3" customWidth="1"/>
    <col min="23" max="23" width="15" style="3" customWidth="1"/>
    <col min="24" max="26" width="9.140625" style="3"/>
    <col min="27" max="27" width="2.140625" style="3" customWidth="1"/>
    <col min="28" max="29" width="9.140625" style="3"/>
  </cols>
  <sheetData>
    <row r="1" spans="1:28" ht="18.75" x14ac:dyDescent="0.25">
      <c r="A1" s="1">
        <v>182</v>
      </c>
      <c r="B1" s="2" t="s">
        <v>0</v>
      </c>
      <c r="U1" s="3" t="s">
        <v>1</v>
      </c>
      <c r="V1" s="3" t="s">
        <v>2</v>
      </c>
    </row>
    <row r="2" spans="1:28" ht="36.75" x14ac:dyDescent="0.25">
      <c r="A2" s="4" t="s">
        <v>3</v>
      </c>
      <c r="B2" s="5" t="s">
        <v>4</v>
      </c>
      <c r="C2" s="6"/>
      <c r="D2" s="6"/>
      <c r="E2" s="6"/>
      <c r="F2" s="6"/>
      <c r="G2" s="6"/>
      <c r="H2" s="6"/>
      <c r="I2" s="6"/>
      <c r="J2" s="4" t="s">
        <v>5</v>
      </c>
      <c r="K2" s="4" t="s">
        <v>6</v>
      </c>
      <c r="L2" s="6"/>
      <c r="M2" s="6"/>
      <c r="N2" s="6"/>
      <c r="O2" s="6"/>
      <c r="P2" s="6"/>
      <c r="Q2" s="6"/>
      <c r="R2" s="6"/>
      <c r="V2" s="7" t="s">
        <v>6</v>
      </c>
      <c r="W2" s="8" t="s">
        <v>7</v>
      </c>
      <c r="X2" s="9" t="s">
        <v>8</v>
      </c>
      <c r="Y2" s="10" t="s">
        <v>9</v>
      </c>
      <c r="Z2" s="10" t="s">
        <v>10</v>
      </c>
      <c r="AB2" s="10" t="s">
        <v>11</v>
      </c>
    </row>
    <row r="3" spans="1:28" x14ac:dyDescent="0.25">
      <c r="A3" s="11" t="s">
        <v>12</v>
      </c>
      <c r="B3" s="12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4" t="s">
        <v>18</v>
      </c>
      <c r="H3" s="13" t="s">
        <v>19</v>
      </c>
      <c r="I3" s="6"/>
      <c r="J3" s="11" t="s">
        <v>20</v>
      </c>
      <c r="K3" s="12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4" t="s">
        <v>18</v>
      </c>
      <c r="Q3" s="13" t="s">
        <v>19</v>
      </c>
      <c r="R3" s="6"/>
      <c r="U3" s="3" t="s">
        <v>14</v>
      </c>
      <c r="V3" s="3">
        <f>L11</f>
        <v>0</v>
      </c>
      <c r="W3" s="3">
        <f>C11</f>
        <v>286862</v>
      </c>
      <c r="X3" s="15">
        <f>V3/W3*100000</f>
        <v>0</v>
      </c>
      <c r="Y3" s="16">
        <f>SQRT(X3*(100000-X3)/W3)*1.96</f>
        <v>0</v>
      </c>
      <c r="Z3" s="16">
        <f>ROUND(X3-Y3,1)</f>
        <v>0</v>
      </c>
      <c r="AA3" s="3" t="s">
        <v>21</v>
      </c>
      <c r="AB3" s="16">
        <f>ROUND(X3+Y3,1)</f>
        <v>0</v>
      </c>
    </row>
    <row r="4" spans="1:28" x14ac:dyDescent="0.25">
      <c r="A4" s="11">
        <v>2013</v>
      </c>
      <c r="B4" s="11">
        <v>1419694</v>
      </c>
      <c r="C4" s="11">
        <v>262325</v>
      </c>
      <c r="D4" s="11">
        <v>16504</v>
      </c>
      <c r="E4" s="11">
        <v>29843</v>
      </c>
      <c r="F4" s="11">
        <v>56805</v>
      </c>
      <c r="G4" s="11">
        <v>159174</v>
      </c>
      <c r="H4" s="11">
        <v>1157369</v>
      </c>
      <c r="I4" s="6"/>
      <c r="J4" s="11">
        <v>2013</v>
      </c>
      <c r="K4" s="1">
        <v>13</v>
      </c>
      <c r="L4" s="1">
        <v>12</v>
      </c>
      <c r="M4" s="1">
        <v>2</v>
      </c>
      <c r="N4" s="1">
        <v>4</v>
      </c>
      <c r="O4" s="1">
        <v>3</v>
      </c>
      <c r="P4" s="17">
        <f t="shared" ref="P4:P11" si="0">L4-SUM(M4:O4)</f>
        <v>3</v>
      </c>
      <c r="Q4" s="17">
        <f t="shared" ref="Q4:Q11" si="1">K4-L4</f>
        <v>1</v>
      </c>
      <c r="R4" s="6"/>
      <c r="U4" s="3" t="s">
        <v>15</v>
      </c>
      <c r="V4" s="3">
        <f>M11</f>
        <v>0</v>
      </c>
      <c r="W4" s="3">
        <f>D11</f>
        <v>19308</v>
      </c>
      <c r="X4" s="15">
        <f t="shared" ref="X4:X8" si="2">V4/W4*100000</f>
        <v>0</v>
      </c>
      <c r="Y4" s="16">
        <f t="shared" ref="Y4:Y8" si="3">SQRT(X4*(100000-X4)/W4)*1.96</f>
        <v>0</v>
      </c>
      <c r="Z4" s="16">
        <f t="shared" ref="Z4:Z8" si="4">ROUND(X4-Y4,1)</f>
        <v>0</v>
      </c>
      <c r="AA4" s="3" t="s">
        <v>21</v>
      </c>
      <c r="AB4" s="16">
        <f t="shared" ref="AB4:AB8" si="5">ROUND(X4+Y4,1)</f>
        <v>0</v>
      </c>
    </row>
    <row r="5" spans="1:28" x14ac:dyDescent="0.25">
      <c r="A5" s="11">
        <v>2014</v>
      </c>
      <c r="B5" s="11">
        <v>1419131</v>
      </c>
      <c r="C5" s="11">
        <v>260184</v>
      </c>
      <c r="D5" s="11">
        <v>17264</v>
      </c>
      <c r="E5" s="11">
        <v>31788</v>
      </c>
      <c r="F5" s="11">
        <v>58097</v>
      </c>
      <c r="G5" s="11">
        <v>153035</v>
      </c>
      <c r="H5" s="11">
        <v>1158948</v>
      </c>
      <c r="I5" s="6"/>
      <c r="J5" s="11">
        <v>2014</v>
      </c>
      <c r="K5" s="1">
        <v>35</v>
      </c>
      <c r="L5" s="1">
        <v>26</v>
      </c>
      <c r="M5" s="1">
        <v>5</v>
      </c>
      <c r="N5" s="1">
        <v>8</v>
      </c>
      <c r="O5" s="1">
        <v>8</v>
      </c>
      <c r="P5" s="17">
        <f t="shared" si="0"/>
        <v>5</v>
      </c>
      <c r="Q5" s="17">
        <f t="shared" si="1"/>
        <v>9</v>
      </c>
      <c r="R5" s="6"/>
      <c r="U5" s="3" t="s">
        <v>16</v>
      </c>
      <c r="V5" s="3">
        <f>N11</f>
        <v>0</v>
      </c>
      <c r="W5" s="3">
        <f>E11</f>
        <v>38357</v>
      </c>
      <c r="X5" s="15">
        <f t="shared" si="2"/>
        <v>0</v>
      </c>
      <c r="Y5" s="16">
        <f t="shared" si="3"/>
        <v>0</v>
      </c>
      <c r="Z5" s="16">
        <f t="shared" si="4"/>
        <v>0</v>
      </c>
      <c r="AA5" s="3" t="s">
        <v>21</v>
      </c>
      <c r="AB5" s="16">
        <f t="shared" si="5"/>
        <v>0</v>
      </c>
    </row>
    <row r="6" spans="1:28" x14ac:dyDescent="0.25">
      <c r="A6" s="11">
        <v>2015</v>
      </c>
      <c r="B6" s="11">
        <v>1428446</v>
      </c>
      <c r="C6" s="11">
        <v>262083</v>
      </c>
      <c r="D6" s="11">
        <v>16416</v>
      </c>
      <c r="E6" s="11">
        <v>33356</v>
      </c>
      <c r="F6" s="11">
        <v>59231</v>
      </c>
      <c r="G6" s="11">
        <v>153080</v>
      </c>
      <c r="H6" s="11">
        <v>1166363</v>
      </c>
      <c r="I6" s="6"/>
      <c r="J6" s="11">
        <v>2015</v>
      </c>
      <c r="K6" s="1">
        <v>48</v>
      </c>
      <c r="L6" s="1">
        <v>40</v>
      </c>
      <c r="M6" s="1">
        <v>5</v>
      </c>
      <c r="N6" s="1">
        <v>10</v>
      </c>
      <c r="O6" s="1">
        <v>11</v>
      </c>
      <c r="P6" s="17">
        <f t="shared" si="0"/>
        <v>14</v>
      </c>
      <c r="Q6" s="17">
        <f t="shared" si="1"/>
        <v>8</v>
      </c>
      <c r="R6" s="6"/>
      <c r="U6" s="3" t="s">
        <v>17</v>
      </c>
      <c r="V6" s="3">
        <f>O11</f>
        <v>0</v>
      </c>
      <c r="W6" s="3">
        <f>F11</f>
        <v>70314</v>
      </c>
      <c r="X6" s="15">
        <f t="shared" si="2"/>
        <v>0</v>
      </c>
      <c r="Y6" s="16">
        <f t="shared" si="3"/>
        <v>0</v>
      </c>
      <c r="Z6" s="16">
        <f t="shared" si="4"/>
        <v>0</v>
      </c>
      <c r="AA6" s="3" t="s">
        <v>21</v>
      </c>
      <c r="AB6" s="16">
        <f t="shared" si="5"/>
        <v>0</v>
      </c>
    </row>
    <row r="7" spans="1:28" x14ac:dyDescent="0.25">
      <c r="A7" s="11">
        <v>2016</v>
      </c>
      <c r="B7" s="11">
        <v>1429647</v>
      </c>
      <c r="C7" s="11">
        <v>263849</v>
      </c>
      <c r="D7" s="11">
        <v>17238</v>
      </c>
      <c r="E7" s="11">
        <v>33451</v>
      </c>
      <c r="F7" s="11">
        <v>60751</v>
      </c>
      <c r="G7" s="11">
        <v>152409</v>
      </c>
      <c r="H7" s="11">
        <v>1165798</v>
      </c>
      <c r="I7" s="6"/>
      <c r="J7" s="11">
        <v>2016</v>
      </c>
      <c r="K7" s="1">
        <v>70</v>
      </c>
      <c r="L7" s="1">
        <v>56</v>
      </c>
      <c r="M7" s="1">
        <v>9</v>
      </c>
      <c r="N7" s="1">
        <v>15</v>
      </c>
      <c r="O7" s="1">
        <v>15</v>
      </c>
      <c r="P7" s="17">
        <f t="shared" si="0"/>
        <v>17</v>
      </c>
      <c r="Q7" s="17">
        <f t="shared" si="1"/>
        <v>14</v>
      </c>
      <c r="R7" s="6"/>
      <c r="U7" s="3" t="s">
        <v>22</v>
      </c>
      <c r="V7" s="3">
        <f>P11</f>
        <v>0</v>
      </c>
      <c r="W7" s="3">
        <f>G11</f>
        <v>158883</v>
      </c>
      <c r="X7" s="15">
        <f t="shared" si="2"/>
        <v>0</v>
      </c>
      <c r="Y7" s="16">
        <f t="shared" si="3"/>
        <v>0</v>
      </c>
      <c r="Z7" s="16">
        <f t="shared" si="4"/>
        <v>0</v>
      </c>
      <c r="AA7" s="3" t="s">
        <v>21</v>
      </c>
      <c r="AB7" s="16">
        <f t="shared" si="5"/>
        <v>0</v>
      </c>
    </row>
    <row r="8" spans="1:28" x14ac:dyDescent="0.25">
      <c r="A8" s="11">
        <v>2017</v>
      </c>
      <c r="B8" s="11">
        <v>1432125</v>
      </c>
      <c r="C8" s="11">
        <v>267162</v>
      </c>
      <c r="D8" s="11">
        <v>18374</v>
      </c>
      <c r="E8" s="11">
        <v>33923</v>
      </c>
      <c r="F8" s="11">
        <v>62867</v>
      </c>
      <c r="G8" s="11">
        <v>151998</v>
      </c>
      <c r="H8" s="11">
        <v>1164964</v>
      </c>
      <c r="I8" s="6"/>
      <c r="J8" s="11">
        <v>2017</v>
      </c>
      <c r="K8" s="1">
        <v>105</v>
      </c>
      <c r="L8" s="1">
        <v>88</v>
      </c>
      <c r="M8" s="1">
        <v>11</v>
      </c>
      <c r="N8" s="1">
        <v>33</v>
      </c>
      <c r="O8" s="1">
        <v>25</v>
      </c>
      <c r="P8" s="17">
        <f t="shared" si="0"/>
        <v>19</v>
      </c>
      <c r="Q8" s="17">
        <f t="shared" si="1"/>
        <v>17</v>
      </c>
      <c r="R8" s="6"/>
      <c r="U8" s="3" t="s">
        <v>23</v>
      </c>
      <c r="V8" s="3">
        <f>Q11</f>
        <v>0</v>
      </c>
      <c r="W8" s="3">
        <f>H11</f>
        <v>1177198</v>
      </c>
      <c r="X8" s="15">
        <f t="shared" si="2"/>
        <v>0</v>
      </c>
      <c r="Y8" s="16">
        <f t="shared" si="3"/>
        <v>0</v>
      </c>
      <c r="Z8" s="16">
        <f t="shared" si="4"/>
        <v>0</v>
      </c>
      <c r="AA8" s="3" t="s">
        <v>21</v>
      </c>
      <c r="AB8" s="16">
        <f t="shared" si="5"/>
        <v>0</v>
      </c>
    </row>
    <row r="9" spans="1:28" x14ac:dyDescent="0.25">
      <c r="A9" s="11">
        <v>2018</v>
      </c>
      <c r="B9" s="11">
        <v>1458565</v>
      </c>
      <c r="C9" s="11">
        <v>275586</v>
      </c>
      <c r="D9" s="11">
        <v>19131</v>
      </c>
      <c r="E9" s="11">
        <v>36126</v>
      </c>
      <c r="F9" s="11">
        <v>66058</v>
      </c>
      <c r="G9" s="11">
        <v>154271</v>
      </c>
      <c r="H9" s="11">
        <v>1182979</v>
      </c>
      <c r="I9" s="6"/>
      <c r="J9" s="11">
        <v>2018</v>
      </c>
      <c r="K9" s="1">
        <v>130</v>
      </c>
      <c r="L9" s="1">
        <v>107</v>
      </c>
      <c r="M9" s="1">
        <v>13</v>
      </c>
      <c r="N9" s="1">
        <v>35</v>
      </c>
      <c r="O9" s="1">
        <v>33</v>
      </c>
      <c r="P9" s="17">
        <f t="shared" si="0"/>
        <v>26</v>
      </c>
      <c r="Q9" s="17">
        <f t="shared" si="1"/>
        <v>23</v>
      </c>
      <c r="R9" s="6"/>
    </row>
    <row r="10" spans="1:28" x14ac:dyDescent="0.25">
      <c r="A10" s="11">
        <v>2019</v>
      </c>
      <c r="B10" s="11">
        <v>1460906</v>
      </c>
      <c r="C10" s="11">
        <v>280706</v>
      </c>
      <c r="D10" s="11">
        <v>19205</v>
      </c>
      <c r="E10" s="11">
        <v>37777</v>
      </c>
      <c r="F10" s="11">
        <v>68130</v>
      </c>
      <c r="G10" s="11">
        <v>155594</v>
      </c>
      <c r="H10" s="11">
        <v>1180200</v>
      </c>
      <c r="I10" s="6"/>
      <c r="J10" s="11">
        <v>2019</v>
      </c>
      <c r="K10" s="1">
        <v>165</v>
      </c>
      <c r="L10" s="1">
        <v>132</v>
      </c>
      <c r="M10" s="1">
        <v>15</v>
      </c>
      <c r="N10" s="1">
        <v>44</v>
      </c>
      <c r="O10" s="1">
        <v>37</v>
      </c>
      <c r="P10" s="17">
        <f t="shared" si="0"/>
        <v>36</v>
      </c>
      <c r="Q10" s="17">
        <f t="shared" si="1"/>
        <v>33</v>
      </c>
      <c r="R10" s="6"/>
    </row>
    <row r="11" spans="1:28" x14ac:dyDescent="0.25">
      <c r="A11" s="11">
        <v>2020</v>
      </c>
      <c r="B11" s="11">
        <v>1464060</v>
      </c>
      <c r="C11" s="11">
        <v>286862</v>
      </c>
      <c r="D11" s="11">
        <v>19308</v>
      </c>
      <c r="E11" s="11">
        <v>38357</v>
      </c>
      <c r="F11" s="11">
        <v>70314</v>
      </c>
      <c r="G11" s="11">
        <v>158883</v>
      </c>
      <c r="H11" s="11">
        <v>1177198</v>
      </c>
      <c r="I11" s="6"/>
      <c r="J11" s="11">
        <v>2020</v>
      </c>
      <c r="K11" s="1"/>
      <c r="L11" s="1"/>
      <c r="M11" s="1"/>
      <c r="N11" s="1"/>
      <c r="O11" s="1"/>
      <c r="P11" s="17">
        <f t="shared" si="0"/>
        <v>0</v>
      </c>
      <c r="Q11" s="17">
        <f t="shared" si="1"/>
        <v>0</v>
      </c>
      <c r="R11" s="6"/>
    </row>
    <row r="12" spans="1:28" x14ac:dyDescent="0.25">
      <c r="A12" s="18"/>
      <c r="B12" s="18"/>
      <c r="C12" s="18"/>
      <c r="D12" s="18"/>
      <c r="E12" s="18"/>
      <c r="F12" s="18"/>
      <c r="G12" s="18"/>
      <c r="H12" s="18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28" x14ac:dyDescent="0.25">
      <c r="A13" s="4" t="s">
        <v>24</v>
      </c>
      <c r="B13" s="4" t="s">
        <v>25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28" x14ac:dyDescent="0.25">
      <c r="A14" s="11" t="s">
        <v>20</v>
      </c>
      <c r="B14" s="12" t="s">
        <v>13</v>
      </c>
      <c r="C14" s="13" t="s">
        <v>14</v>
      </c>
      <c r="D14" s="13" t="s">
        <v>15</v>
      </c>
      <c r="E14" s="13" t="s">
        <v>16</v>
      </c>
      <c r="F14" s="13" t="s">
        <v>17</v>
      </c>
      <c r="G14" s="14" t="s">
        <v>18</v>
      </c>
      <c r="H14" s="13" t="s">
        <v>19</v>
      </c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8" x14ac:dyDescent="0.25">
      <c r="A15" s="11">
        <v>2013</v>
      </c>
      <c r="B15" s="19">
        <f t="shared" ref="B15:H22" si="6">K4/B4*100000</f>
        <v>0.91569028255384599</v>
      </c>
      <c r="C15" s="19">
        <f t="shared" si="6"/>
        <v>4.5744782235776231</v>
      </c>
      <c r="D15" s="19">
        <f t="shared" si="6"/>
        <v>12.11827435773146</v>
      </c>
      <c r="E15" s="19">
        <f t="shared" si="6"/>
        <v>13.403478202593574</v>
      </c>
      <c r="F15" s="19">
        <f t="shared" si="6"/>
        <v>5.2812252442566674</v>
      </c>
      <c r="G15" s="19">
        <f t="shared" si="6"/>
        <v>1.8847299182027217</v>
      </c>
      <c r="H15" s="19">
        <f t="shared" si="6"/>
        <v>8.6402867192744925E-2</v>
      </c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28" x14ac:dyDescent="0.25">
      <c r="A16" s="11">
        <v>2014</v>
      </c>
      <c r="B16" s="19">
        <f t="shared" si="6"/>
        <v>2.4662980373200218</v>
      </c>
      <c r="C16" s="19">
        <f t="shared" si="6"/>
        <v>9.9929280816652835</v>
      </c>
      <c r="D16" s="19">
        <f t="shared" si="6"/>
        <v>28.962001853568115</v>
      </c>
      <c r="E16" s="19">
        <f t="shared" si="6"/>
        <v>25.166729583490621</v>
      </c>
      <c r="F16" s="19">
        <f t="shared" si="6"/>
        <v>13.770074186274678</v>
      </c>
      <c r="G16" s="19">
        <f t="shared" si="6"/>
        <v>3.2672264514653508</v>
      </c>
      <c r="H16" s="19">
        <f t="shared" si="6"/>
        <v>0.77656633429627553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11">
        <v>2015</v>
      </c>
      <c r="B17" s="19">
        <f t="shared" si="6"/>
        <v>3.3602950339039772</v>
      </c>
      <c r="C17" s="19">
        <f t="shared" si="6"/>
        <v>15.262340556236001</v>
      </c>
      <c r="D17" s="19">
        <f t="shared" si="6"/>
        <v>30.458089668615983</v>
      </c>
      <c r="E17" s="19">
        <f t="shared" si="6"/>
        <v>29.979613862573448</v>
      </c>
      <c r="F17" s="19">
        <f t="shared" si="6"/>
        <v>18.571356215495264</v>
      </c>
      <c r="G17" s="19">
        <f t="shared" si="6"/>
        <v>9.1455448131695842</v>
      </c>
      <c r="H17" s="19">
        <f t="shared" si="6"/>
        <v>0.68589281381525302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11">
        <v>2016</v>
      </c>
      <c r="B18" s="19">
        <f t="shared" si="6"/>
        <v>4.8963135655165226</v>
      </c>
      <c r="C18" s="19">
        <f t="shared" si="6"/>
        <v>21.224260846165802</v>
      </c>
      <c r="D18" s="19">
        <f t="shared" si="6"/>
        <v>52.21023320570832</v>
      </c>
      <c r="E18" s="19">
        <f t="shared" si="6"/>
        <v>44.84170876804879</v>
      </c>
      <c r="F18" s="19">
        <f t="shared" si="6"/>
        <v>24.690951589274249</v>
      </c>
      <c r="G18" s="19">
        <f t="shared" si="6"/>
        <v>11.154196930627457</v>
      </c>
      <c r="H18" s="19">
        <f t="shared" si="6"/>
        <v>1.200894151473926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11">
        <v>2017</v>
      </c>
      <c r="B19" s="19">
        <f t="shared" si="6"/>
        <v>7.3317622414244568</v>
      </c>
      <c r="C19" s="19">
        <f t="shared" si="6"/>
        <v>32.938816149003223</v>
      </c>
      <c r="D19" s="19">
        <f t="shared" si="6"/>
        <v>59.867203657341896</v>
      </c>
      <c r="E19" s="19">
        <f t="shared" si="6"/>
        <v>97.279132152227106</v>
      </c>
      <c r="F19" s="19">
        <f t="shared" si="6"/>
        <v>39.766491163885661</v>
      </c>
      <c r="G19" s="19">
        <f t="shared" si="6"/>
        <v>12.500164475848365</v>
      </c>
      <c r="H19" s="19">
        <f t="shared" si="6"/>
        <v>1.459272561212192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11">
        <v>2018</v>
      </c>
      <c r="B20" s="19">
        <f t="shared" si="6"/>
        <v>8.9128698412480762</v>
      </c>
      <c r="C20" s="19">
        <f t="shared" si="6"/>
        <v>38.826355475241847</v>
      </c>
      <c r="D20" s="19">
        <f t="shared" si="6"/>
        <v>67.952537765929648</v>
      </c>
      <c r="E20" s="19">
        <f t="shared" si="6"/>
        <v>96.883131262802408</v>
      </c>
      <c r="F20" s="19">
        <f t="shared" si="6"/>
        <v>49.956099185564199</v>
      </c>
      <c r="G20" s="19">
        <f t="shared" si="6"/>
        <v>16.853459172495157</v>
      </c>
      <c r="H20" s="19">
        <f t="shared" si="6"/>
        <v>1.9442441497270873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11">
        <v>2019</v>
      </c>
      <c r="B21" s="19">
        <f t="shared" si="6"/>
        <v>11.294361170397</v>
      </c>
      <c r="C21" s="19">
        <f t="shared" si="6"/>
        <v>47.02428875763254</v>
      </c>
      <c r="D21" s="19">
        <f t="shared" si="6"/>
        <v>78.104660244727938</v>
      </c>
      <c r="E21" s="19">
        <f t="shared" si="6"/>
        <v>116.4729862085396</v>
      </c>
      <c r="F21" s="19">
        <f t="shared" si="6"/>
        <v>54.307940701599883</v>
      </c>
      <c r="G21" s="19">
        <f t="shared" si="6"/>
        <v>23.137138964227411</v>
      </c>
      <c r="H21" s="19">
        <f t="shared" si="6"/>
        <v>2.7961362480935432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11">
        <v>2020</v>
      </c>
      <c r="B22" s="19">
        <f t="shared" si="6"/>
        <v>0</v>
      </c>
      <c r="C22" s="19">
        <f t="shared" si="6"/>
        <v>0</v>
      </c>
      <c r="D22" s="19">
        <f t="shared" si="6"/>
        <v>0</v>
      </c>
      <c r="E22" s="19">
        <f t="shared" si="6"/>
        <v>0</v>
      </c>
      <c r="F22" s="19">
        <f t="shared" si="6"/>
        <v>0</v>
      </c>
      <c r="G22" s="19">
        <f t="shared" si="6"/>
        <v>0</v>
      </c>
      <c r="H22" s="19">
        <f t="shared" si="6"/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30" x14ac:dyDescent="0.25">
      <c r="A23" s="20" t="s">
        <v>26</v>
      </c>
      <c r="B23" s="21">
        <f t="shared" ref="B23:H23" si="7">LINEST(B15:B22)*100/AVERAGE(B15:B22)</f>
        <v>13.813450017982095</v>
      </c>
      <c r="C23" s="21">
        <f t="shared" si="7"/>
        <v>13.207794802060064</v>
      </c>
      <c r="D23" s="21">
        <f t="shared" si="7"/>
        <v>8.1184540453819558</v>
      </c>
      <c r="E23" s="21">
        <f t="shared" si="7"/>
        <v>13.832345374247558</v>
      </c>
      <c r="F23" s="21">
        <f t="shared" si="7"/>
        <v>12.690335883264872</v>
      </c>
      <c r="G23" s="21">
        <f t="shared" si="7"/>
        <v>13.517439687969004</v>
      </c>
      <c r="H23" s="21">
        <f t="shared" si="7"/>
        <v>14.394631534786305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22"/>
      <c r="B24" s="23"/>
      <c r="C24" s="23"/>
      <c r="D24" s="23"/>
      <c r="E24" s="23"/>
      <c r="F24" s="23"/>
      <c r="G24" s="23"/>
      <c r="H24" s="23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24" t="s">
        <v>27</v>
      </c>
      <c r="B29" s="24" t="s">
        <v>28</v>
      </c>
      <c r="C29" s="24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5">
      <c r="A30" s="11" t="s">
        <v>20</v>
      </c>
      <c r="B30" s="11" t="s">
        <v>13</v>
      </c>
      <c r="C30" s="11" t="s">
        <v>14</v>
      </c>
      <c r="D30" s="11" t="s">
        <v>23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25">
      <c r="A31" s="11">
        <v>2013</v>
      </c>
      <c r="B31" s="26">
        <f t="shared" ref="B31:C38" si="8">K4/$K4*100</f>
        <v>100</v>
      </c>
      <c r="C31" s="26">
        <f t="shared" si="8"/>
        <v>92.307692307692307</v>
      </c>
      <c r="D31" s="26">
        <f t="shared" ref="D31:D38" si="9">Q4/$K4*100</f>
        <v>7.6923076923076925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25">
      <c r="A32" s="11">
        <v>2014</v>
      </c>
      <c r="B32" s="26">
        <f t="shared" si="8"/>
        <v>100</v>
      </c>
      <c r="C32" s="26">
        <f t="shared" si="8"/>
        <v>74.285714285714292</v>
      </c>
      <c r="D32" s="26">
        <f t="shared" si="9"/>
        <v>25.714285714285712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25">
      <c r="A33" s="11">
        <v>2015</v>
      </c>
      <c r="B33" s="26">
        <f t="shared" si="8"/>
        <v>100</v>
      </c>
      <c r="C33" s="26">
        <f t="shared" si="8"/>
        <v>83.333333333333343</v>
      </c>
      <c r="D33" s="26">
        <f t="shared" si="9"/>
        <v>16.666666666666664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25">
      <c r="A34" s="11">
        <v>2016</v>
      </c>
      <c r="B34" s="26">
        <f t="shared" si="8"/>
        <v>100</v>
      </c>
      <c r="C34" s="26">
        <f t="shared" si="8"/>
        <v>80</v>
      </c>
      <c r="D34" s="26">
        <f t="shared" si="9"/>
        <v>20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25">
      <c r="A35" s="11">
        <v>2017</v>
      </c>
      <c r="B35" s="26">
        <f t="shared" si="8"/>
        <v>100</v>
      </c>
      <c r="C35" s="26">
        <f t="shared" si="8"/>
        <v>83.80952380952381</v>
      </c>
      <c r="D35" s="26">
        <f t="shared" si="9"/>
        <v>16.19047619047619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25">
      <c r="A36" s="11">
        <v>2018</v>
      </c>
      <c r="B36" s="26">
        <f t="shared" si="8"/>
        <v>100</v>
      </c>
      <c r="C36" s="26">
        <f t="shared" si="8"/>
        <v>82.307692307692307</v>
      </c>
      <c r="D36" s="26">
        <f t="shared" si="9"/>
        <v>17.692307692307693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 x14ac:dyDescent="0.25">
      <c r="A37" s="11">
        <v>2019</v>
      </c>
      <c r="B37" s="26">
        <f t="shared" si="8"/>
        <v>100</v>
      </c>
      <c r="C37" s="26">
        <f t="shared" si="8"/>
        <v>80</v>
      </c>
      <c r="D37" s="26">
        <f t="shared" si="9"/>
        <v>20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x14ac:dyDescent="0.25">
      <c r="A38" s="11">
        <v>2020</v>
      </c>
      <c r="B38" s="26" t="e">
        <f t="shared" si="8"/>
        <v>#DIV/0!</v>
      </c>
      <c r="C38" s="26" t="e">
        <f t="shared" si="8"/>
        <v>#DIV/0!</v>
      </c>
      <c r="D38" s="26" t="e">
        <f t="shared" si="9"/>
        <v>#DIV/0!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1:18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 x14ac:dyDescent="0.25">
      <c r="A40" s="27"/>
      <c r="B40" s="28"/>
      <c r="C40" s="28"/>
      <c r="D40" s="28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1:18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18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8" x14ac:dyDescent="0.25">
      <c r="A43" s="29"/>
      <c r="B43" s="30"/>
      <c r="C43" s="30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ht="23.25" customHeight="1" x14ac:dyDescent="0.25">
      <c r="A44" s="29"/>
      <c r="B44" s="32" t="s">
        <v>29</v>
      </c>
      <c r="C44" s="32"/>
      <c r="D44" s="32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x14ac:dyDescent="0.25">
      <c r="A45" s="33" t="s">
        <v>30</v>
      </c>
      <c r="B45" s="34"/>
      <c r="C45" s="34"/>
      <c r="D45" s="34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ht="36" x14ac:dyDescent="0.25">
      <c r="A46" s="11" t="s">
        <v>31</v>
      </c>
      <c r="B46" s="26" t="s">
        <v>32</v>
      </c>
      <c r="C46" s="35" t="s">
        <v>33</v>
      </c>
      <c r="D46" s="35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x14ac:dyDescent="0.25">
      <c r="A47" s="11" t="str">
        <f>U4</f>
        <v>дети до 1 года</v>
      </c>
      <c r="B47" s="36">
        <f>X4</f>
        <v>0</v>
      </c>
      <c r="C47" s="37" t="str">
        <f>Z4&amp;AA4&amp;AB4</f>
        <v>0-0</v>
      </c>
      <c r="D47" s="37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x14ac:dyDescent="0.25">
      <c r="A48" s="11" t="str">
        <f>U5</f>
        <v>дети 1-2 года</v>
      </c>
      <c r="B48" s="36">
        <f>X5</f>
        <v>0</v>
      </c>
      <c r="C48" s="38" t="str">
        <f>Z5&amp;AA5&amp;AB5</f>
        <v>0-0</v>
      </c>
      <c r="D48" s="38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13.5" customHeight="1" x14ac:dyDescent="0.25">
      <c r="A49" s="11" t="str">
        <f t="shared" ref="A49" si="10">U6</f>
        <v>Дети 3-6</v>
      </c>
      <c r="B49" s="36">
        <f t="shared" ref="B49:B50" si="11">X6</f>
        <v>0</v>
      </c>
      <c r="C49" s="37" t="str">
        <f t="shared" ref="C49:C50" si="12">Z6&amp;AA6&amp;AB6</f>
        <v>0-0</v>
      </c>
      <c r="D49" s="37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x14ac:dyDescent="0.25">
      <c r="A50" s="12" t="s">
        <v>34</v>
      </c>
      <c r="B50" s="36">
        <f t="shared" si="11"/>
        <v>0</v>
      </c>
      <c r="C50" s="37" t="str">
        <f t="shared" si="12"/>
        <v>0-0</v>
      </c>
      <c r="D50" s="37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 t="s">
        <v>35</v>
      </c>
    </row>
    <row r="51" spans="1:18" ht="38.2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x14ac:dyDescent="0.25">
      <c r="A52" s="29"/>
      <c r="B52" s="30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 ht="13.5" customHeight="1" x14ac:dyDescent="0.25">
      <c r="A53" s="29"/>
      <c r="B53" s="30"/>
      <c r="C53" s="30"/>
      <c r="D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pans="1:18" x14ac:dyDescent="0.25">
      <c r="A54" s="29"/>
      <c r="B54" s="30"/>
      <c r="C54" s="30"/>
      <c r="D54" s="3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 x14ac:dyDescent="0.25">
      <c r="A55" s="29"/>
      <c r="B55" s="30"/>
      <c r="C55" s="30"/>
      <c r="D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x14ac:dyDescent="0.25">
      <c r="A56" s="29"/>
      <c r="B56" s="30"/>
      <c r="C56" s="30"/>
      <c r="D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x14ac:dyDescent="0.25">
      <c r="A59" s="39" t="s">
        <v>36</v>
      </c>
      <c r="B59" s="39" t="s">
        <v>37</v>
      </c>
      <c r="C59" s="39"/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 x14ac:dyDescent="0.25">
      <c r="A60" s="41" t="s">
        <v>38</v>
      </c>
      <c r="B60" s="41" t="s">
        <v>14</v>
      </c>
      <c r="C60" s="41" t="s">
        <v>15</v>
      </c>
      <c r="D60" s="41" t="s">
        <v>16</v>
      </c>
      <c r="E60" s="41" t="s">
        <v>17</v>
      </c>
      <c r="F60" s="12" t="s">
        <v>34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 x14ac:dyDescent="0.25">
      <c r="A61" s="11">
        <v>2013</v>
      </c>
      <c r="B61" s="42">
        <f t="shared" ref="B61:F68" si="13">L4/$L4*100</f>
        <v>100</v>
      </c>
      <c r="C61" s="42">
        <f t="shared" si="13"/>
        <v>16.666666666666664</v>
      </c>
      <c r="D61" s="42">
        <f t="shared" si="13"/>
        <v>33.333333333333329</v>
      </c>
      <c r="E61" s="42">
        <f t="shared" si="13"/>
        <v>25</v>
      </c>
      <c r="F61" s="42">
        <f t="shared" si="13"/>
        <v>25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 x14ac:dyDescent="0.25">
      <c r="A62" s="11">
        <v>2014</v>
      </c>
      <c r="B62" s="42">
        <f t="shared" si="13"/>
        <v>100</v>
      </c>
      <c r="C62" s="42">
        <f t="shared" si="13"/>
        <v>19.230769230769234</v>
      </c>
      <c r="D62" s="42">
        <f t="shared" si="13"/>
        <v>30.76923076923077</v>
      </c>
      <c r="E62" s="42">
        <f t="shared" si="13"/>
        <v>30.76923076923077</v>
      </c>
      <c r="F62" s="42">
        <f t="shared" si="13"/>
        <v>19.230769230769234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</row>
    <row r="63" spans="1:18" x14ac:dyDescent="0.25">
      <c r="A63" s="11">
        <v>2015</v>
      </c>
      <c r="B63" s="42">
        <f t="shared" si="13"/>
        <v>100</v>
      </c>
      <c r="C63" s="42">
        <f t="shared" si="13"/>
        <v>12.5</v>
      </c>
      <c r="D63" s="42">
        <f t="shared" si="13"/>
        <v>25</v>
      </c>
      <c r="E63" s="42">
        <f t="shared" si="13"/>
        <v>27.500000000000004</v>
      </c>
      <c r="F63" s="42">
        <f t="shared" si="13"/>
        <v>35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</row>
    <row r="64" spans="1:18" x14ac:dyDescent="0.25">
      <c r="A64" s="11">
        <v>2016</v>
      </c>
      <c r="B64" s="42">
        <f t="shared" si="13"/>
        <v>100</v>
      </c>
      <c r="C64" s="42">
        <f t="shared" si="13"/>
        <v>16.071428571428573</v>
      </c>
      <c r="D64" s="42">
        <f t="shared" si="13"/>
        <v>26.785714285714285</v>
      </c>
      <c r="E64" s="42">
        <f t="shared" si="13"/>
        <v>26.785714285714285</v>
      </c>
      <c r="F64" s="42">
        <f t="shared" si="13"/>
        <v>30.357142857142854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</row>
    <row r="65" spans="1:18" x14ac:dyDescent="0.25">
      <c r="A65" s="11">
        <v>2017</v>
      </c>
      <c r="B65" s="42">
        <f t="shared" si="13"/>
        <v>100</v>
      </c>
      <c r="C65" s="42">
        <f t="shared" si="13"/>
        <v>12.5</v>
      </c>
      <c r="D65" s="42">
        <f t="shared" si="13"/>
        <v>37.5</v>
      </c>
      <c r="E65" s="42">
        <f t="shared" si="13"/>
        <v>28.40909090909091</v>
      </c>
      <c r="F65" s="42">
        <f t="shared" si="13"/>
        <v>21.59090909090909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</row>
    <row r="66" spans="1:18" x14ac:dyDescent="0.25">
      <c r="A66" s="11">
        <v>2018</v>
      </c>
      <c r="B66" s="42">
        <f t="shared" si="13"/>
        <v>100</v>
      </c>
      <c r="C66" s="42">
        <f t="shared" si="13"/>
        <v>12.149532710280374</v>
      </c>
      <c r="D66" s="42">
        <f t="shared" si="13"/>
        <v>32.710280373831772</v>
      </c>
      <c r="E66" s="42">
        <f t="shared" si="13"/>
        <v>30.841121495327101</v>
      </c>
      <c r="F66" s="42">
        <f t="shared" si="13"/>
        <v>24.299065420560748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</row>
    <row r="67" spans="1:18" x14ac:dyDescent="0.25">
      <c r="A67" s="11">
        <v>2019</v>
      </c>
      <c r="B67" s="42">
        <f t="shared" si="13"/>
        <v>100</v>
      </c>
      <c r="C67" s="42">
        <f t="shared" si="13"/>
        <v>11.363636363636363</v>
      </c>
      <c r="D67" s="42">
        <f t="shared" si="13"/>
        <v>33.333333333333329</v>
      </c>
      <c r="E67" s="42">
        <f t="shared" si="13"/>
        <v>28.030303030303028</v>
      </c>
      <c r="F67" s="42">
        <f t="shared" si="13"/>
        <v>27.27272727272727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</row>
    <row r="68" spans="1:18" x14ac:dyDescent="0.25">
      <c r="A68" s="11">
        <v>2020</v>
      </c>
      <c r="B68" s="42" t="e">
        <f t="shared" si="13"/>
        <v>#DIV/0!</v>
      </c>
      <c r="C68" s="42" t="e">
        <f t="shared" si="13"/>
        <v>#DIV/0!</v>
      </c>
      <c r="D68" s="42" t="e">
        <f t="shared" si="13"/>
        <v>#DIV/0!</v>
      </c>
      <c r="E68" s="42" t="e">
        <f t="shared" si="13"/>
        <v>#DIV/0!</v>
      </c>
      <c r="F68" s="42" t="e">
        <f t="shared" si="13"/>
        <v>#DIV/0!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</row>
    <row r="69" spans="1:18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</row>
    <row r="70" spans="1:18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</row>
    <row r="71" spans="1:18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</row>
    <row r="72" spans="1:18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</row>
    <row r="73" spans="1:18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</row>
  </sheetData>
  <sheetProtection sheet="1" objects="1" scenarios="1" selectLockedCells="1"/>
  <mergeCells count="6">
    <mergeCell ref="B44:D45"/>
    <mergeCell ref="C46:D46"/>
    <mergeCell ref="C47:D47"/>
    <mergeCell ref="C48:D48"/>
    <mergeCell ref="C49:D49"/>
    <mergeCell ref="C50:D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Норавирус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2021-05-24T08:15:38Z</dcterms:created>
  <dcterms:modified xsi:type="dcterms:W3CDTF">2021-05-24T08:16:03Z</dcterms:modified>
</cp:coreProperties>
</file>