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ocuments\БРАЖНИКОВ\Аккредитация\2021\Для отправки\"/>
    </mc:Choice>
  </mc:AlternateContent>
  <bookViews>
    <workbookView xWindow="0" yWindow="0" windowWidth="24750" windowHeight="12435"/>
  </bookViews>
  <sheets>
    <sheet name="Эшерихии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4" i="1" l="1"/>
  <c r="D74" i="1"/>
  <c r="C74" i="1"/>
  <c r="B74" i="1"/>
  <c r="E73" i="1"/>
  <c r="D73" i="1"/>
  <c r="C73" i="1"/>
  <c r="B73" i="1"/>
  <c r="F72" i="1"/>
  <c r="E72" i="1"/>
  <c r="D72" i="1"/>
  <c r="C72" i="1"/>
  <c r="B72" i="1"/>
  <c r="E71" i="1"/>
  <c r="D71" i="1"/>
  <c r="C71" i="1"/>
  <c r="B71" i="1"/>
  <c r="E70" i="1"/>
  <c r="D70" i="1"/>
  <c r="C70" i="1"/>
  <c r="B70" i="1"/>
  <c r="E69" i="1"/>
  <c r="D69" i="1"/>
  <c r="C69" i="1"/>
  <c r="B69" i="1"/>
  <c r="F68" i="1"/>
  <c r="E68" i="1"/>
  <c r="D68" i="1"/>
  <c r="C68" i="1"/>
  <c r="B68" i="1"/>
  <c r="F67" i="1"/>
  <c r="E67" i="1"/>
  <c r="D67" i="1"/>
  <c r="C67" i="1"/>
  <c r="B67" i="1"/>
  <c r="E66" i="1"/>
  <c r="D66" i="1"/>
  <c r="C66" i="1"/>
  <c r="B66" i="1"/>
  <c r="E65" i="1"/>
  <c r="D65" i="1"/>
  <c r="C65" i="1"/>
  <c r="B65" i="1"/>
  <c r="A53" i="1"/>
  <c r="A52" i="1"/>
  <c r="A51" i="1"/>
  <c r="D42" i="1"/>
  <c r="C42" i="1"/>
  <c r="B42" i="1"/>
  <c r="C41" i="1"/>
  <c r="B41" i="1"/>
  <c r="D40" i="1"/>
  <c r="C40" i="1"/>
  <c r="B40" i="1"/>
  <c r="C39" i="1"/>
  <c r="B39" i="1"/>
  <c r="D38" i="1"/>
  <c r="C38" i="1"/>
  <c r="B38" i="1"/>
  <c r="C37" i="1"/>
  <c r="B37" i="1"/>
  <c r="D36" i="1"/>
  <c r="C36" i="1"/>
  <c r="B36" i="1"/>
  <c r="D35" i="1"/>
  <c r="C35" i="1"/>
  <c r="B35" i="1"/>
  <c r="D34" i="1"/>
  <c r="C34" i="1"/>
  <c r="B34" i="1"/>
  <c r="C33" i="1"/>
  <c r="B33" i="1"/>
  <c r="H26" i="1"/>
  <c r="G26" i="1"/>
  <c r="F26" i="1"/>
  <c r="E26" i="1"/>
  <c r="D26" i="1"/>
  <c r="C26" i="1"/>
  <c r="B26" i="1"/>
  <c r="F25" i="1"/>
  <c r="E25" i="1"/>
  <c r="D25" i="1"/>
  <c r="C25" i="1"/>
  <c r="B25" i="1"/>
  <c r="F24" i="1"/>
  <c r="E24" i="1"/>
  <c r="D24" i="1"/>
  <c r="C24" i="1"/>
  <c r="B24" i="1"/>
  <c r="H23" i="1"/>
  <c r="F23" i="1"/>
  <c r="E23" i="1"/>
  <c r="D23" i="1"/>
  <c r="C23" i="1"/>
  <c r="B23" i="1"/>
  <c r="H22" i="1"/>
  <c r="G22" i="1"/>
  <c r="F22" i="1"/>
  <c r="E22" i="1"/>
  <c r="D22" i="1"/>
  <c r="C22" i="1"/>
  <c r="B22" i="1"/>
  <c r="H21" i="1"/>
  <c r="G21" i="1"/>
  <c r="F21" i="1"/>
  <c r="E21" i="1"/>
  <c r="D21" i="1"/>
  <c r="C21" i="1"/>
  <c r="B21" i="1"/>
  <c r="F20" i="1"/>
  <c r="E20" i="1"/>
  <c r="D20" i="1"/>
  <c r="C20" i="1"/>
  <c r="B20" i="1"/>
  <c r="H19" i="1"/>
  <c r="F19" i="1"/>
  <c r="E19" i="1"/>
  <c r="E27" i="1" s="1"/>
  <c r="D19" i="1"/>
  <c r="D27" i="1" s="1"/>
  <c r="C19" i="1"/>
  <c r="B19" i="1"/>
  <c r="H18" i="1"/>
  <c r="G18" i="1"/>
  <c r="F18" i="1"/>
  <c r="E18" i="1"/>
  <c r="D18" i="1"/>
  <c r="C18" i="1"/>
  <c r="B18" i="1"/>
  <c r="H17" i="1"/>
  <c r="G17" i="1"/>
  <c r="F17" i="1"/>
  <c r="F27" i="1" s="1"/>
  <c r="E17" i="1"/>
  <c r="D17" i="1"/>
  <c r="C17" i="1"/>
  <c r="C27" i="1" s="1"/>
  <c r="B17" i="1"/>
  <c r="B27" i="1" s="1"/>
  <c r="Q13" i="1"/>
  <c r="P13" i="1"/>
  <c r="F74" i="1" s="1"/>
  <c r="Q12" i="1"/>
  <c r="D41" i="1" s="1"/>
  <c r="P12" i="1"/>
  <c r="F73" i="1" s="1"/>
  <c r="Q11" i="1"/>
  <c r="H24" i="1" s="1"/>
  <c r="P11" i="1"/>
  <c r="G24" i="1" s="1"/>
  <c r="Q10" i="1"/>
  <c r="D39" i="1" s="1"/>
  <c r="P10" i="1"/>
  <c r="G23" i="1" s="1"/>
  <c r="Q9" i="1"/>
  <c r="P9" i="1"/>
  <c r="F70" i="1" s="1"/>
  <c r="W8" i="1"/>
  <c r="V8" i="1"/>
  <c r="X8" i="1" s="1"/>
  <c r="Q8" i="1"/>
  <c r="D37" i="1" s="1"/>
  <c r="P8" i="1"/>
  <c r="F69" i="1" s="1"/>
  <c r="W7" i="1"/>
  <c r="V7" i="1"/>
  <c r="X7" i="1" s="1"/>
  <c r="Q7" i="1"/>
  <c r="H20" i="1" s="1"/>
  <c r="P7" i="1"/>
  <c r="G20" i="1" s="1"/>
  <c r="W6" i="1"/>
  <c r="V6" i="1"/>
  <c r="X6" i="1" s="1"/>
  <c r="Q6" i="1"/>
  <c r="P6" i="1"/>
  <c r="G19" i="1" s="1"/>
  <c r="W5" i="1"/>
  <c r="V5" i="1"/>
  <c r="X5" i="1" s="1"/>
  <c r="Q5" i="1"/>
  <c r="P5" i="1"/>
  <c r="F66" i="1" s="1"/>
  <c r="W4" i="1"/>
  <c r="V4" i="1"/>
  <c r="X4" i="1" s="1"/>
  <c r="Q4" i="1"/>
  <c r="D33" i="1" s="1"/>
  <c r="P4" i="1"/>
  <c r="F65" i="1" s="1"/>
  <c r="W3" i="1"/>
  <c r="V3" i="1"/>
  <c r="X3" i="1" s="1"/>
  <c r="H27" i="1" l="1"/>
  <c r="Y3" i="1"/>
  <c r="AB3" i="1" s="1"/>
  <c r="Y4" i="1"/>
  <c r="Z4" i="1" s="1"/>
  <c r="C51" i="1" s="1"/>
  <c r="AB4" i="1"/>
  <c r="B51" i="1"/>
  <c r="B52" i="1"/>
  <c r="Y5" i="1"/>
  <c r="AB5" i="1" s="1"/>
  <c r="Y6" i="1"/>
  <c r="AB6" i="1" s="1"/>
  <c r="B53" i="1"/>
  <c r="Y7" i="1"/>
  <c r="Z7" i="1" s="1"/>
  <c r="C54" i="1" s="1"/>
  <c r="AB7" i="1"/>
  <c r="B54" i="1"/>
  <c r="Y8" i="1"/>
  <c r="Z8" i="1" s="1"/>
  <c r="AB8" i="1"/>
  <c r="F71" i="1"/>
  <c r="G25" i="1"/>
  <c r="G27" i="1" s="1"/>
  <c r="H25" i="1"/>
  <c r="Z6" i="1" l="1"/>
  <c r="C53" i="1" s="1"/>
  <c r="Z5" i="1"/>
  <c r="C52" i="1" s="1"/>
  <c r="Z3" i="1"/>
</calcChain>
</file>

<file path=xl/sharedStrings.xml><?xml version="1.0" encoding="utf-8"?>
<sst xmlns="http://schemas.openxmlformats.org/spreadsheetml/2006/main" count="73" uniqueCount="38">
  <si>
    <t>Острые кишечные инфекции, вызванные кишечными  палочками (эшерихиями)</t>
  </si>
  <si>
    <t>2016 год</t>
  </si>
  <si>
    <t>Рассчет 95% доверительного интервала</t>
  </si>
  <si>
    <t>Таблица 1</t>
  </si>
  <si>
    <t>Численность населения области Б в 2011-2020 г.г.</t>
  </si>
  <si>
    <t>Таблица 2</t>
  </si>
  <si>
    <t>Зарегистрировано заболеваний</t>
  </si>
  <si>
    <t>Население</t>
  </si>
  <si>
    <t>на 100 тыс. населения</t>
  </si>
  <si>
    <t>m*1,96</t>
  </si>
  <si>
    <t>НДГ</t>
  </si>
  <si>
    <t>ВДГ</t>
  </si>
  <si>
    <t>Года</t>
  </si>
  <si>
    <t>Всего</t>
  </si>
  <si>
    <t>дети 0-17</t>
  </si>
  <si>
    <t>дети до 1 года</t>
  </si>
  <si>
    <t>дети 1-2 года</t>
  </si>
  <si>
    <t>Дети 3-6</t>
  </si>
  <si>
    <t>Дети 7-17</t>
  </si>
  <si>
    <t>18 и старше</t>
  </si>
  <si>
    <t>Годы</t>
  </si>
  <si>
    <t>-</t>
  </si>
  <si>
    <t>Школьники</t>
  </si>
  <si>
    <t>Взрослые</t>
  </si>
  <si>
    <t>Таблица 3</t>
  </si>
  <si>
    <t>Показатель на 100 000 населения</t>
  </si>
  <si>
    <t>Среднегодовой темп прироста(%)</t>
  </si>
  <si>
    <t>Таблица 4</t>
  </si>
  <si>
    <t>Удельный вес случаев заболевани детей и взрослых (%)</t>
  </si>
  <si>
    <t>Заболеваемость по группам населения  в 2020 году с 95% доверительным интервалом</t>
  </si>
  <si>
    <t xml:space="preserve">  </t>
  </si>
  <si>
    <t>Таблица 5</t>
  </si>
  <si>
    <t>Группа населения</t>
  </si>
  <si>
    <t>Показатель на 100 тыс. населения</t>
  </si>
  <si>
    <t>95% ДИ</t>
  </si>
  <si>
    <t xml:space="preserve">Таблица 6 </t>
  </si>
  <si>
    <t>Удельный вес случаев заболеваний отдельных группп детей (%)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</si>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</sst>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8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9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/>
    <xf numFmtId="0" fontId="1" fillId="3" borderId="0" xfId="0" applyFont="1" applyFill="1"/>
    <xf numFmtId="0" fontId="5" fillId="4" borderId="0" xfId="0" applyFont="1" applyFill="1"/>
    <xf numFmtId="0" fontId="0" fillId="3" borderId="0" xfId="0" applyFill="1"/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0" fillId="2" borderId="1" xfId="0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10" fillId="5" borderId="2" xfId="0" applyFont="1" applyFill="1" applyBorder="1"/>
    <xf numFmtId="164" fontId="2" fillId="0" borderId="0" xfId="0" applyNumberFormat="1" applyFont="1" applyBorder="1"/>
    <xf numFmtId="2" fontId="2" fillId="0" borderId="0" xfId="0" applyNumberFormat="1" applyFont="1" applyBorder="1"/>
    <xf numFmtId="0" fontId="0" fillId="0" borderId="1" xfId="0" applyBorder="1"/>
    <xf numFmtId="0" fontId="0" fillId="2" borderId="1" xfId="0" applyFont="1" applyFill="1" applyBorder="1"/>
    <xf numFmtId="0" fontId="9" fillId="5" borderId="3" xfId="0" applyFont="1" applyFill="1" applyBorder="1"/>
    <xf numFmtId="0" fontId="0" fillId="0" borderId="1" xfId="0" applyBorder="1" applyProtection="1">
      <protection locked="0"/>
    </xf>
    <xf numFmtId="0" fontId="0" fillId="3" borderId="0" xfId="0" applyFill="1" applyBorder="1"/>
    <xf numFmtId="164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>
      <alignment horizontal="right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0" fontId="0" fillId="6" borderId="0" xfId="0" applyFill="1"/>
    <xf numFmtId="0" fontId="1" fillId="6" borderId="0" xfId="0" applyFont="1" applyFill="1"/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 applyBorder="1"/>
    <xf numFmtId="164" fontId="11" fillId="6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/>
    <xf numFmtId="164" fontId="11" fillId="7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164" fontId="12" fillId="8" borderId="0" xfId="0" applyNumberFormat="1" applyFont="1" applyFill="1" applyAlignment="1" applyProtection="1">
      <alignment horizontal="center" vertical="center" wrapText="1"/>
      <protection locked="0"/>
    </xf>
    <xf numFmtId="0" fontId="1" fillId="7" borderId="0" xfId="0" applyFont="1" applyFill="1" applyBorder="1"/>
    <xf numFmtId="164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</xf>
    <xf numFmtId="1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9" borderId="0" xfId="0" applyFill="1"/>
    <xf numFmtId="0" fontId="1" fillId="9" borderId="0" xfId="0" applyFont="1" applyFill="1"/>
    <xf numFmtId="0" fontId="0" fillId="2" borderId="1" xfId="0" applyFill="1" applyBorder="1" applyProtection="1"/>
    <xf numFmtId="164" fontId="1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100"/>
              <a:t>Многолетняя динамика заболеваемости (</a:t>
            </a:r>
            <a:r>
              <a:rPr lang="ru-RU" sz="1100" baseline="0"/>
              <a:t> на 100 тыс. населения)</a:t>
            </a:r>
            <a:endParaRPr lang="ru-RU" sz="1100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Эшерихии!$B$16</c:f>
              <c:strCache>
                <c:ptCount val="1"/>
                <c:pt idx="0">
                  <c:v>Всего</c:v>
                </c:pt>
              </c:strCache>
            </c:strRef>
          </c:tx>
          <c:marker>
            <c:symbol val="none"/>
          </c:marker>
          <c:cat>
            <c:numRef>
              <c:f>Эшерихии!$A$17:$A$26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Эшерихии!$B$17:$B$26</c:f>
              <c:numCache>
                <c:formatCode>0.0</c:formatCode>
                <c:ptCount val="10"/>
                <c:pt idx="0">
                  <c:v>11.01816242315358</c:v>
                </c:pt>
                <c:pt idx="1">
                  <c:v>10.344259780251331</c:v>
                </c:pt>
                <c:pt idx="2">
                  <c:v>11.763098245114792</c:v>
                </c:pt>
                <c:pt idx="3">
                  <c:v>11.908696237345248</c:v>
                </c:pt>
                <c:pt idx="4">
                  <c:v>10.780946567108591</c:v>
                </c:pt>
                <c:pt idx="5">
                  <c:v>10.562047834185643</c:v>
                </c:pt>
                <c:pt idx="6">
                  <c:v>10.194640830933054</c:v>
                </c:pt>
                <c:pt idx="7">
                  <c:v>9.8727173626132529</c:v>
                </c:pt>
                <c:pt idx="8">
                  <c:v>8.5563342199977281</c:v>
                </c:pt>
                <c:pt idx="9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Эшерихии!$C$16</c:f>
              <c:strCache>
                <c:ptCount val="1"/>
                <c:pt idx="0">
                  <c:v>дети 0-17</c:v>
                </c:pt>
              </c:strCache>
            </c:strRef>
          </c:tx>
          <c:marker>
            <c:symbol val="none"/>
          </c:marker>
          <c:cat>
            <c:numRef>
              <c:f>Эшерихии!$A$17:$A$26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Эшерихии!$C$17:$C$26</c:f>
              <c:numCache>
                <c:formatCode>0.0</c:formatCode>
                <c:ptCount val="10"/>
                <c:pt idx="0">
                  <c:v>44.036991072500896</c:v>
                </c:pt>
                <c:pt idx="1">
                  <c:v>42.678406972303961</c:v>
                </c:pt>
                <c:pt idx="2">
                  <c:v>48.79443438482798</c:v>
                </c:pt>
                <c:pt idx="3">
                  <c:v>48.427266857300992</c:v>
                </c:pt>
                <c:pt idx="4">
                  <c:v>43.1161120713667</c:v>
                </c:pt>
                <c:pt idx="5">
                  <c:v>43.585535666233334</c:v>
                </c:pt>
                <c:pt idx="6">
                  <c:v>42.670739102117821</c:v>
                </c:pt>
                <c:pt idx="7">
                  <c:v>41.003534286937658</c:v>
                </c:pt>
                <c:pt idx="8">
                  <c:v>34.199482732823668</c:v>
                </c:pt>
                <c:pt idx="9">
                  <c:v>0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Эшерихии!$H$16</c:f>
              <c:strCache>
                <c:ptCount val="1"/>
                <c:pt idx="0">
                  <c:v>18 и старше</c:v>
                </c:pt>
              </c:strCache>
            </c:strRef>
          </c:tx>
          <c:marker>
            <c:symbol val="none"/>
          </c:marker>
          <c:cat>
            <c:numRef>
              <c:f>Эшерихии!$A$17:$A$26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Эшерихии!$H$17:$H$26</c:f>
              <c:numCache>
                <c:formatCode>0.0</c:formatCode>
                <c:ptCount val="10"/>
                <c:pt idx="0">
                  <c:v>3.1300237968753666</c:v>
                </c:pt>
                <c:pt idx="1">
                  <c:v>2.8597079284969031</c:v>
                </c:pt>
                <c:pt idx="2">
                  <c:v>3.3697118205170518</c:v>
                </c:pt>
                <c:pt idx="3">
                  <c:v>3.7102613749710942</c:v>
                </c:pt>
                <c:pt idx="4">
                  <c:v>3.5152006708031718</c:v>
                </c:pt>
                <c:pt idx="5">
                  <c:v>3.0880135323615239</c:v>
                </c:pt>
                <c:pt idx="6">
                  <c:v>2.7468659975758909</c:v>
                </c:pt>
                <c:pt idx="7">
                  <c:v>2.6205029844147698</c:v>
                </c:pt>
                <c:pt idx="8">
                  <c:v>2.4572106422640227</c:v>
                </c:pt>
                <c:pt idx="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244456"/>
        <c:axId val="566793448"/>
      </c:lineChart>
      <c:catAx>
        <c:axId val="538244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93448"/>
        <c:crosses val="autoZero"/>
        <c:auto val="1"/>
        <c:lblAlgn val="ctr"/>
        <c:lblOffset val="100"/>
        <c:noMultiLvlLbl val="0"/>
      </c:catAx>
      <c:valAx>
        <c:axId val="56679344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38244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Удельный вес случаев заболеваний детей и взрослых (%)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Эшерихии!$C$32</c:f>
              <c:strCache>
                <c:ptCount val="1"/>
                <c:pt idx="0">
                  <c:v>дети 0-17</c:v>
                </c:pt>
              </c:strCache>
            </c:strRef>
          </c:tx>
          <c:invertIfNegative val="0"/>
          <c:cat>
            <c:numRef>
              <c:f>Эшерихии!$A$33:$A$42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Эшерихии!$C$33:$C$42</c:f>
              <c:numCache>
                <c:formatCode>0.0</c:formatCode>
                <c:ptCount val="10"/>
                <c:pt idx="0">
                  <c:v>77.070063694267517</c:v>
                </c:pt>
                <c:pt idx="1">
                  <c:v>77.551020408163268</c:v>
                </c:pt>
                <c:pt idx="2">
                  <c:v>76.646706586826355</c:v>
                </c:pt>
                <c:pt idx="3">
                  <c:v>74.556213017751489</c:v>
                </c:pt>
                <c:pt idx="4">
                  <c:v>73.376623376623371</c:v>
                </c:pt>
                <c:pt idx="5">
                  <c:v>76.158940397350989</c:v>
                </c:pt>
                <c:pt idx="6">
                  <c:v>78.082191780821915</c:v>
                </c:pt>
                <c:pt idx="7">
                  <c:v>78.472222222222214</c:v>
                </c:pt>
                <c:pt idx="8">
                  <c:v>76.8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Эшерихии!$D$32</c:f>
              <c:strCache>
                <c:ptCount val="1"/>
                <c:pt idx="0">
                  <c:v>18 и старше</c:v>
                </c:pt>
              </c:strCache>
            </c:strRef>
          </c:tx>
          <c:invertIfNegative val="0"/>
          <c:cat>
            <c:numRef>
              <c:f>Эшерихии!$A$33:$A$42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Эшерихии!$D$33:$D$42</c:f>
              <c:numCache>
                <c:formatCode>0.0</c:formatCode>
                <c:ptCount val="10"/>
                <c:pt idx="0">
                  <c:v>22.929936305732486</c:v>
                </c:pt>
                <c:pt idx="1">
                  <c:v>22.448979591836736</c:v>
                </c:pt>
                <c:pt idx="2">
                  <c:v>23.353293413173652</c:v>
                </c:pt>
                <c:pt idx="3">
                  <c:v>25.443786982248522</c:v>
                </c:pt>
                <c:pt idx="4">
                  <c:v>26.623376623376622</c:v>
                </c:pt>
                <c:pt idx="5">
                  <c:v>23.841059602649008</c:v>
                </c:pt>
                <c:pt idx="6">
                  <c:v>21.917808219178081</c:v>
                </c:pt>
                <c:pt idx="7">
                  <c:v>21.527777777777779</c:v>
                </c:pt>
                <c:pt idx="8">
                  <c:v>23.200000000000003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789528"/>
        <c:axId val="566789136"/>
      </c:barChart>
      <c:catAx>
        <c:axId val="566789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89136"/>
        <c:crosses val="autoZero"/>
        <c:auto val="1"/>
        <c:lblAlgn val="ctr"/>
        <c:lblOffset val="100"/>
        <c:noMultiLvlLbl val="0"/>
      </c:catAx>
      <c:valAx>
        <c:axId val="566789136"/>
        <c:scaling>
          <c:orientation val="minMax"/>
          <c:min val="0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667895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ru-RU" sz="1000"/>
              <a:t>Удельный вес случаев заболеваний отдельных группп детей (%)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Эшерихии!$C$64</c:f>
              <c:strCache>
                <c:ptCount val="1"/>
                <c:pt idx="0">
                  <c:v>дети до 1 года</c:v>
                </c:pt>
              </c:strCache>
            </c:strRef>
          </c:tx>
          <c:invertIfNegative val="0"/>
          <c:cat>
            <c:numRef>
              <c:f>Эшерихии!$A$65:$A$74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Эшерихии!$C$65:$C$74</c:f>
              <c:numCache>
                <c:formatCode>0.0</c:formatCode>
                <c:ptCount val="10"/>
                <c:pt idx="0">
                  <c:v>37.190082644628099</c:v>
                </c:pt>
                <c:pt idx="1">
                  <c:v>36.84210526315789</c:v>
                </c:pt>
                <c:pt idx="2">
                  <c:v>37.5</c:v>
                </c:pt>
                <c:pt idx="3">
                  <c:v>34.920634920634917</c:v>
                </c:pt>
                <c:pt idx="4">
                  <c:v>34.513274336283182</c:v>
                </c:pt>
                <c:pt idx="5">
                  <c:v>33.913043478260867</c:v>
                </c:pt>
                <c:pt idx="6">
                  <c:v>33.333333333333329</c:v>
                </c:pt>
                <c:pt idx="7">
                  <c:v>30.088495575221241</c:v>
                </c:pt>
                <c:pt idx="8">
                  <c:v>29.166666666666668</c:v>
                </c:pt>
                <c:pt idx="9">
                  <c:v>0</c:v>
                </c:pt>
              </c:numCache>
            </c:numRef>
          </c:val>
        </c:ser>
        <c:ser>
          <c:idx val="1"/>
          <c:order val="1"/>
          <c:tx>
            <c:strRef>
              <c:f>Эшерихии!$D$64</c:f>
              <c:strCache>
                <c:ptCount val="1"/>
                <c:pt idx="0">
                  <c:v>дети 1-2 года</c:v>
                </c:pt>
              </c:strCache>
            </c:strRef>
          </c:tx>
          <c:invertIfNegative val="0"/>
          <c:cat>
            <c:numRef>
              <c:f>Эшерихии!$A$65:$A$74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Эшерихии!$D$65:$D$74</c:f>
              <c:numCache>
                <c:formatCode>0.0</c:formatCode>
                <c:ptCount val="10"/>
                <c:pt idx="0">
                  <c:v>36.363636363636367</c:v>
                </c:pt>
                <c:pt idx="1">
                  <c:v>35.087719298245609</c:v>
                </c:pt>
                <c:pt idx="2">
                  <c:v>35.9375</c:v>
                </c:pt>
                <c:pt idx="3">
                  <c:v>36.507936507936506</c:v>
                </c:pt>
                <c:pt idx="4">
                  <c:v>35.398230088495573</c:v>
                </c:pt>
                <c:pt idx="5">
                  <c:v>35.652173913043477</c:v>
                </c:pt>
                <c:pt idx="6">
                  <c:v>35.964912280701753</c:v>
                </c:pt>
                <c:pt idx="7">
                  <c:v>36.283185840707965</c:v>
                </c:pt>
                <c:pt idx="8">
                  <c:v>37.5</c:v>
                </c:pt>
                <c:pt idx="9">
                  <c:v>0</c:v>
                </c:pt>
              </c:numCache>
            </c:numRef>
          </c:val>
        </c:ser>
        <c:ser>
          <c:idx val="2"/>
          <c:order val="2"/>
          <c:tx>
            <c:strRef>
              <c:f>Эшерихии!$E$64</c:f>
              <c:strCache>
                <c:ptCount val="1"/>
                <c:pt idx="0">
                  <c:v>Дети 3-6</c:v>
                </c:pt>
              </c:strCache>
            </c:strRef>
          </c:tx>
          <c:invertIfNegative val="0"/>
          <c:cat>
            <c:numRef>
              <c:f>Эшерихии!$A$65:$A$74</c:f>
              <c:numCache>
                <c:formatCode>General</c:formatCode>
                <c:ptCount val="10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</c:numCache>
            </c:numRef>
          </c:cat>
          <c:val>
            <c:numRef>
              <c:f>Эшерихии!$E$65:$E$74</c:f>
              <c:numCache>
                <c:formatCode>0.0</c:formatCode>
                <c:ptCount val="10"/>
                <c:pt idx="0">
                  <c:v>14.049586776859504</c:v>
                </c:pt>
                <c:pt idx="1">
                  <c:v>15.789473684210526</c:v>
                </c:pt>
                <c:pt idx="2">
                  <c:v>14.0625</c:v>
                </c:pt>
                <c:pt idx="3">
                  <c:v>15.873015873015872</c:v>
                </c:pt>
                <c:pt idx="4">
                  <c:v>15.929203539823009</c:v>
                </c:pt>
                <c:pt idx="5">
                  <c:v>16.521739130434781</c:v>
                </c:pt>
                <c:pt idx="6">
                  <c:v>16.666666666666664</c:v>
                </c:pt>
                <c:pt idx="7">
                  <c:v>17.699115044247787</c:v>
                </c:pt>
                <c:pt idx="8">
                  <c:v>17.708333333333336</c:v>
                </c:pt>
                <c:pt idx="9">
                  <c:v>0</c:v>
                </c:pt>
              </c:numCache>
            </c:numRef>
          </c:val>
        </c:ser>
        <c:ser>
          <c:idx val="3"/>
          <c:order val="3"/>
          <c:tx>
            <c:strRef>
              <c:f>Эшерихии!$F$64</c:f>
              <c:strCache>
                <c:ptCount val="1"/>
                <c:pt idx="0">
                  <c:v>Дети 7-17</c:v>
                </c:pt>
              </c:strCache>
            </c:strRef>
          </c:tx>
          <c:invertIfNegative val="0"/>
          <c:val>
            <c:numRef>
              <c:f>Эшерихии!$F$65:$F$74</c:f>
              <c:numCache>
                <c:formatCode>0.0</c:formatCode>
                <c:ptCount val="10"/>
                <c:pt idx="0">
                  <c:v>12.396694214876034</c:v>
                </c:pt>
                <c:pt idx="1">
                  <c:v>12.280701754385964</c:v>
                </c:pt>
                <c:pt idx="2">
                  <c:v>12.5</c:v>
                </c:pt>
                <c:pt idx="3">
                  <c:v>12.698412698412698</c:v>
                </c:pt>
                <c:pt idx="4">
                  <c:v>14.159292035398231</c:v>
                </c:pt>
                <c:pt idx="5">
                  <c:v>13.913043478260869</c:v>
                </c:pt>
                <c:pt idx="6">
                  <c:v>14.035087719298245</c:v>
                </c:pt>
                <c:pt idx="7">
                  <c:v>15.929203539823009</c:v>
                </c:pt>
                <c:pt idx="8">
                  <c:v>15.625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6788352"/>
        <c:axId val="566787960"/>
      </c:barChart>
      <c:catAx>
        <c:axId val="56678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6787960"/>
        <c:crosses val="autoZero"/>
        <c:auto val="1"/>
        <c:lblAlgn val="ctr"/>
        <c:lblOffset val="100"/>
        <c:noMultiLvlLbl val="0"/>
      </c:catAx>
      <c:valAx>
        <c:axId val="56678796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56678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ru-RU" sz="1050"/>
              <a:t>Заболеваемость по группам населения с 95% доверительным интервалом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Эшерихии!$Y$4:$Y$8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Ref>
                <c:f>Эшерихии!$Y$4:$Y$8</c:f>
                <c:numCache>
                  <c:formatCode>General</c:formatCode>
                  <c:ptCount val="5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minus>
          </c:errBars>
          <c:cat>
            <c:strRef>
              <c:f>Эшерихии!$U$4:$U$7</c:f>
              <c:strCache>
                <c:ptCount val="4"/>
                <c:pt idx="0">
                  <c:v>дети до 1 года</c:v>
                </c:pt>
                <c:pt idx="1">
                  <c:v>дети 1-2 года</c:v>
                </c:pt>
                <c:pt idx="2">
                  <c:v>Дети 3-6</c:v>
                </c:pt>
                <c:pt idx="3">
                  <c:v>Школьники</c:v>
                </c:pt>
              </c:strCache>
            </c:strRef>
          </c:cat>
          <c:val>
            <c:numRef>
              <c:f>Эшерихии!$X$4:$X$7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787176"/>
        <c:axId val="566786784"/>
      </c:barChart>
      <c:catAx>
        <c:axId val="566787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66786784"/>
        <c:crosses val="autoZero"/>
        <c:auto val="1"/>
        <c:lblAlgn val="ctr"/>
        <c:lblOffset val="100"/>
        <c:noMultiLvlLbl val="0"/>
      </c:catAx>
      <c:valAx>
        <c:axId val="566786784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566787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13</xdr:row>
      <xdr:rowOff>176212</xdr:rowOff>
    </xdr:from>
    <xdr:to>
      <xdr:col>17</xdr:col>
      <xdr:colOff>352426</xdr:colOff>
      <xdr:row>28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30</xdr:row>
      <xdr:rowOff>100013</xdr:rowOff>
    </xdr:from>
    <xdr:to>
      <xdr:col>17</xdr:col>
      <xdr:colOff>381000</xdr:colOff>
      <xdr:row>43</xdr:row>
      <xdr:rowOff>1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676275</xdr:colOff>
      <xdr:row>60</xdr:row>
      <xdr:rowOff>185737</xdr:rowOff>
    </xdr:from>
    <xdr:to>
      <xdr:col>14</xdr:col>
      <xdr:colOff>581025</xdr:colOff>
      <xdr:row>74</xdr:row>
      <xdr:rowOff>33337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28574</xdr:colOff>
      <xdr:row>44</xdr:row>
      <xdr:rowOff>147637</xdr:rowOff>
    </xdr:from>
    <xdr:to>
      <xdr:col>13</xdr:col>
      <xdr:colOff>571499</xdr:colOff>
      <xdr:row>58</xdr:row>
      <xdr:rowOff>166687</xdr:rowOff>
    </xdr:to>
    <xdr:graphicFrame macro="">
      <xdr:nvGraphicFramePr>
        <xdr:cNvPr id="5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56;&#1040;&#1046;&#1053;&#1048;&#1050;&#1054;&#1042;/&#1040;&#1082;&#1082;&#1088;&#1077;&#1076;&#1080;&#1090;&#1072;&#1094;&#1080;&#1103;/2021/&#1089;&#1090;&#1072;&#1085;&#1094;&#1080;&#1103;&#1069;&#1044;_&#1079;&#1072;&#1076;&#1072;&#1085;&#1080;&#1103;_11-20-2021-&#1086;&#1082;&#1086;&#1085;&#1095;&#1072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нонуклеоз"/>
      <sheetName val="Эшерихии"/>
      <sheetName val="Норавирус"/>
      <sheetName val="Ротавирус"/>
      <sheetName val="Скарлатина"/>
      <sheetName val="Ветряная оспа"/>
      <sheetName val="Коклюш"/>
      <sheetName val="гепатит А"/>
      <sheetName val="Флекснер"/>
      <sheetName val="Зонне"/>
    </sheetNames>
    <sheetDataSet>
      <sheetData sheetId="0"/>
      <sheetData sheetId="1">
        <row r="4">
          <cell r="U4" t="str">
            <v>дети до 1 года</v>
          </cell>
          <cell r="X4">
            <v>0</v>
          </cell>
          <cell r="Y4">
            <v>0</v>
          </cell>
        </row>
        <row r="5">
          <cell r="U5" t="str">
            <v>дети 1-2 года</v>
          </cell>
          <cell r="X5">
            <v>0</v>
          </cell>
          <cell r="Y5">
            <v>0</v>
          </cell>
        </row>
        <row r="6">
          <cell r="U6" t="str">
            <v>Дети 3-6</v>
          </cell>
          <cell r="X6">
            <v>0</v>
          </cell>
          <cell r="Y6">
            <v>0</v>
          </cell>
        </row>
        <row r="7">
          <cell r="U7" t="str">
            <v>Школьники</v>
          </cell>
          <cell r="X7">
            <v>0</v>
          </cell>
          <cell r="Y7">
            <v>0</v>
          </cell>
        </row>
        <row r="8">
          <cell r="Y8">
            <v>0</v>
          </cell>
        </row>
        <row r="16">
          <cell r="B16" t="str">
            <v>Всего</v>
          </cell>
          <cell r="C16" t="str">
            <v>дети 0-17</v>
          </cell>
          <cell r="H16" t="str">
            <v>18 и старше</v>
          </cell>
        </row>
        <row r="17">
          <cell r="A17">
            <v>2011</v>
          </cell>
          <cell r="B17">
            <v>11.01816242315358</v>
          </cell>
          <cell r="C17">
            <v>44.036991072500896</v>
          </cell>
          <cell r="H17">
            <v>3.1300237968753666</v>
          </cell>
        </row>
        <row r="18">
          <cell r="A18">
            <v>2012</v>
          </cell>
          <cell r="B18">
            <v>10.344259780251331</v>
          </cell>
          <cell r="C18">
            <v>42.678406972303961</v>
          </cell>
          <cell r="H18">
            <v>2.8597079284969031</v>
          </cell>
        </row>
        <row r="19">
          <cell r="A19">
            <v>2013</v>
          </cell>
          <cell r="B19">
            <v>11.763098245114792</v>
          </cell>
          <cell r="C19">
            <v>48.79443438482798</v>
          </cell>
          <cell r="H19">
            <v>3.3697118205170518</v>
          </cell>
        </row>
        <row r="20">
          <cell r="A20">
            <v>2014</v>
          </cell>
          <cell r="B20">
            <v>11.908696237345248</v>
          </cell>
          <cell r="C20">
            <v>48.427266857300992</v>
          </cell>
          <cell r="H20">
            <v>3.7102613749710942</v>
          </cell>
        </row>
        <row r="21">
          <cell r="A21">
            <v>2015</v>
          </cell>
          <cell r="B21">
            <v>10.780946567108591</v>
          </cell>
          <cell r="C21">
            <v>43.1161120713667</v>
          </cell>
          <cell r="H21">
            <v>3.5152006708031718</v>
          </cell>
        </row>
        <row r="22">
          <cell r="A22">
            <v>2016</v>
          </cell>
          <cell r="B22">
            <v>10.562047834185643</v>
          </cell>
          <cell r="C22">
            <v>43.585535666233334</v>
          </cell>
          <cell r="H22">
            <v>3.0880135323615239</v>
          </cell>
        </row>
        <row r="23">
          <cell r="A23">
            <v>2017</v>
          </cell>
          <cell r="B23">
            <v>10.194640830933054</v>
          </cell>
          <cell r="C23">
            <v>42.670739102117821</v>
          </cell>
          <cell r="H23">
            <v>2.7468659975758909</v>
          </cell>
        </row>
        <row r="24">
          <cell r="A24">
            <v>2018</v>
          </cell>
          <cell r="B24">
            <v>9.8727173626132529</v>
          </cell>
          <cell r="C24">
            <v>41.003534286937658</v>
          </cell>
          <cell r="H24">
            <v>2.6205029844147698</v>
          </cell>
        </row>
        <row r="25">
          <cell r="A25">
            <v>2019</v>
          </cell>
          <cell r="B25">
            <v>8.5563342199977281</v>
          </cell>
          <cell r="C25">
            <v>34.199482732823668</v>
          </cell>
          <cell r="H25">
            <v>2.4572106422640227</v>
          </cell>
        </row>
        <row r="26">
          <cell r="A26">
            <v>2020</v>
          </cell>
          <cell r="B26">
            <v>0</v>
          </cell>
          <cell r="C26">
            <v>0</v>
          </cell>
          <cell r="H26">
            <v>0</v>
          </cell>
        </row>
        <row r="32">
          <cell r="C32" t="str">
            <v>дети 0-17</v>
          </cell>
          <cell r="D32" t="str">
            <v>18 и старше</v>
          </cell>
        </row>
        <row r="33">
          <cell r="A33">
            <v>2011</v>
          </cell>
          <cell r="C33">
            <v>77.070063694267517</v>
          </cell>
          <cell r="D33">
            <v>22.929936305732486</v>
          </cell>
        </row>
        <row r="34">
          <cell r="A34">
            <v>2012</v>
          </cell>
          <cell r="C34">
            <v>77.551020408163268</v>
          </cell>
          <cell r="D34">
            <v>22.448979591836736</v>
          </cell>
        </row>
        <row r="35">
          <cell r="A35">
            <v>2013</v>
          </cell>
          <cell r="C35">
            <v>76.646706586826355</v>
          </cell>
          <cell r="D35">
            <v>23.353293413173652</v>
          </cell>
        </row>
        <row r="36">
          <cell r="A36">
            <v>2014</v>
          </cell>
          <cell r="C36">
            <v>74.556213017751489</v>
          </cell>
          <cell r="D36">
            <v>25.443786982248522</v>
          </cell>
        </row>
        <row r="37">
          <cell r="A37">
            <v>2015</v>
          </cell>
          <cell r="C37">
            <v>73.376623376623371</v>
          </cell>
          <cell r="D37">
            <v>26.623376623376622</v>
          </cell>
        </row>
        <row r="38">
          <cell r="A38">
            <v>2016</v>
          </cell>
          <cell r="C38">
            <v>76.158940397350989</v>
          </cell>
          <cell r="D38">
            <v>23.841059602649008</v>
          </cell>
        </row>
        <row r="39">
          <cell r="A39">
            <v>2017</v>
          </cell>
          <cell r="C39">
            <v>78.082191780821915</v>
          </cell>
          <cell r="D39">
            <v>21.917808219178081</v>
          </cell>
        </row>
        <row r="40">
          <cell r="A40">
            <v>2018</v>
          </cell>
          <cell r="C40">
            <v>78.472222222222214</v>
          </cell>
          <cell r="D40">
            <v>21.527777777777779</v>
          </cell>
        </row>
        <row r="41">
          <cell r="A41">
            <v>2019</v>
          </cell>
          <cell r="C41">
            <v>76.8</v>
          </cell>
          <cell r="D41">
            <v>23.200000000000003</v>
          </cell>
        </row>
        <row r="42">
          <cell r="A42">
            <v>2020</v>
          </cell>
          <cell r="C42" t="e">
            <v>#DIV/0!</v>
          </cell>
          <cell r="D42" t="e">
            <v>#DIV/0!</v>
          </cell>
        </row>
        <row r="64">
          <cell r="C64" t="str">
            <v>дети до 1 года</v>
          </cell>
          <cell r="D64" t="str">
            <v>дети 1-2 года</v>
          </cell>
          <cell r="E64" t="str">
            <v>Дети 3-6</v>
          </cell>
          <cell r="F64" t="str">
            <v>Дети 7-17</v>
          </cell>
        </row>
        <row r="65">
          <cell r="A65">
            <v>2011</v>
          </cell>
          <cell r="C65">
            <v>37.190082644628099</v>
          </cell>
          <cell r="D65">
            <v>36.363636363636367</v>
          </cell>
          <cell r="E65">
            <v>14.049586776859504</v>
          </cell>
          <cell r="F65">
            <v>12.396694214876034</v>
          </cell>
        </row>
        <row r="66">
          <cell r="A66">
            <v>2012</v>
          </cell>
          <cell r="C66">
            <v>36.84210526315789</v>
          </cell>
          <cell r="D66">
            <v>35.087719298245609</v>
          </cell>
          <cell r="E66">
            <v>15.789473684210526</v>
          </cell>
          <cell r="F66">
            <v>12.280701754385964</v>
          </cell>
        </row>
        <row r="67">
          <cell r="A67">
            <v>2013</v>
          </cell>
          <cell r="C67">
            <v>37.5</v>
          </cell>
          <cell r="D67">
            <v>35.9375</v>
          </cell>
          <cell r="E67">
            <v>14.0625</v>
          </cell>
          <cell r="F67">
            <v>12.5</v>
          </cell>
        </row>
        <row r="68">
          <cell r="A68">
            <v>2014</v>
          </cell>
          <cell r="C68">
            <v>34.920634920634917</v>
          </cell>
          <cell r="D68">
            <v>36.507936507936506</v>
          </cell>
          <cell r="E68">
            <v>15.873015873015872</v>
          </cell>
          <cell r="F68">
            <v>12.698412698412698</v>
          </cell>
        </row>
        <row r="69">
          <cell r="A69">
            <v>2015</v>
          </cell>
          <cell r="C69">
            <v>34.513274336283182</v>
          </cell>
          <cell r="D69">
            <v>35.398230088495573</v>
          </cell>
          <cell r="E69">
            <v>15.929203539823009</v>
          </cell>
          <cell r="F69">
            <v>14.159292035398231</v>
          </cell>
        </row>
        <row r="70">
          <cell r="A70">
            <v>2016</v>
          </cell>
          <cell r="C70">
            <v>33.913043478260867</v>
          </cell>
          <cell r="D70">
            <v>35.652173913043477</v>
          </cell>
          <cell r="E70">
            <v>16.521739130434781</v>
          </cell>
          <cell r="F70">
            <v>13.913043478260869</v>
          </cell>
        </row>
        <row r="71">
          <cell r="A71">
            <v>2017</v>
          </cell>
          <cell r="C71">
            <v>33.333333333333329</v>
          </cell>
          <cell r="D71">
            <v>35.964912280701753</v>
          </cell>
          <cell r="E71">
            <v>16.666666666666664</v>
          </cell>
          <cell r="F71">
            <v>14.035087719298245</v>
          </cell>
        </row>
        <row r="72">
          <cell r="A72">
            <v>2018</v>
          </cell>
          <cell r="C72">
            <v>30.088495575221241</v>
          </cell>
          <cell r="D72">
            <v>36.283185840707965</v>
          </cell>
          <cell r="E72">
            <v>17.699115044247787</v>
          </cell>
          <cell r="F72">
            <v>15.929203539823009</v>
          </cell>
        </row>
        <row r="73">
          <cell r="A73">
            <v>2019</v>
          </cell>
          <cell r="C73">
            <v>29.166666666666668</v>
          </cell>
          <cell r="D73">
            <v>37.5</v>
          </cell>
          <cell r="E73">
            <v>17.708333333333336</v>
          </cell>
          <cell r="F73">
            <v>15.625</v>
          </cell>
        </row>
        <row r="74">
          <cell r="A74">
            <v>2020</v>
          </cell>
          <cell r="C74" t="e">
            <v>#DIV/0!</v>
          </cell>
          <cell r="D74" t="e">
            <v>#DIV/0!</v>
          </cell>
          <cell r="E74" t="e">
            <v>#DIV/0!</v>
          </cell>
          <cell r="F74" t="e">
            <v>#DIV/0!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7"/>
  <sheetViews>
    <sheetView tabSelected="1" topLeftCell="A13" workbookViewId="0">
      <selection activeCell="K13" sqref="K13:O13"/>
    </sheetView>
  </sheetViews>
  <sheetFormatPr defaultRowHeight="15" x14ac:dyDescent="0.25"/>
  <cols>
    <col min="1" max="1" width="18.140625" customWidth="1"/>
    <col min="2" max="2" width="14.28515625" customWidth="1"/>
    <col min="3" max="3" width="10" customWidth="1"/>
    <col min="4" max="6" width="9.28515625" bestFit="1" customWidth="1"/>
    <col min="7" max="7" width="10.28515625" customWidth="1"/>
    <col min="8" max="8" width="10" bestFit="1" customWidth="1"/>
    <col min="9" max="9" width="5.42578125" customWidth="1"/>
    <col min="10" max="10" width="10.42578125" customWidth="1"/>
    <col min="16" max="16" width="10.5703125" customWidth="1"/>
    <col min="20" max="21" width="9.140625" style="3"/>
    <col min="22" max="22" width="15.28515625" style="3" customWidth="1"/>
    <col min="23" max="23" width="15" style="3" customWidth="1"/>
    <col min="24" max="26" width="9.140625" style="3"/>
    <col min="27" max="27" width="2.140625" style="3" customWidth="1"/>
    <col min="28" max="34" width="9.140625" style="3"/>
  </cols>
  <sheetData>
    <row r="1" spans="1:28" ht="18.75" x14ac:dyDescent="0.25">
      <c r="A1" s="1"/>
      <c r="B1" s="2" t="s">
        <v>0</v>
      </c>
      <c r="U1" s="3" t="s">
        <v>1</v>
      </c>
      <c r="V1" s="3" t="s">
        <v>2</v>
      </c>
    </row>
    <row r="2" spans="1:28" ht="36.75" x14ac:dyDescent="0.25">
      <c r="A2" s="4" t="s">
        <v>3</v>
      </c>
      <c r="B2" s="5" t="s">
        <v>4</v>
      </c>
      <c r="C2" s="6"/>
      <c r="D2" s="6"/>
      <c r="E2" s="6"/>
      <c r="F2" s="6"/>
      <c r="G2" s="6"/>
      <c r="H2" s="6"/>
      <c r="I2" s="6"/>
      <c r="J2" s="4" t="s">
        <v>5</v>
      </c>
      <c r="K2" s="4" t="s">
        <v>6</v>
      </c>
      <c r="L2" s="6"/>
      <c r="M2" s="6"/>
      <c r="N2" s="6"/>
      <c r="O2" s="6"/>
      <c r="P2" s="6"/>
      <c r="Q2" s="6"/>
      <c r="R2" s="6"/>
      <c r="V2" s="7" t="s">
        <v>6</v>
      </c>
      <c r="W2" s="8" t="s">
        <v>7</v>
      </c>
      <c r="X2" s="9" t="s">
        <v>8</v>
      </c>
      <c r="Y2" s="10" t="s">
        <v>9</v>
      </c>
      <c r="Z2" s="10" t="s">
        <v>10</v>
      </c>
      <c r="AB2" s="10" t="s">
        <v>11</v>
      </c>
    </row>
    <row r="3" spans="1:28" x14ac:dyDescent="0.25">
      <c r="A3" s="11" t="s">
        <v>12</v>
      </c>
      <c r="B3" s="12" t="s">
        <v>13</v>
      </c>
      <c r="C3" s="13" t="s">
        <v>14</v>
      </c>
      <c r="D3" s="13" t="s">
        <v>15</v>
      </c>
      <c r="E3" s="13" t="s">
        <v>16</v>
      </c>
      <c r="F3" s="13" t="s">
        <v>17</v>
      </c>
      <c r="G3" s="14" t="s">
        <v>18</v>
      </c>
      <c r="H3" s="13" t="s">
        <v>19</v>
      </c>
      <c r="I3" s="6"/>
      <c r="J3" s="11" t="s">
        <v>20</v>
      </c>
      <c r="K3" s="12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4" t="s">
        <v>18</v>
      </c>
      <c r="Q3" s="13" t="s">
        <v>19</v>
      </c>
      <c r="R3" s="6"/>
      <c r="U3" s="3" t="s">
        <v>14</v>
      </c>
      <c r="V3" s="3">
        <f>L13</f>
        <v>0</v>
      </c>
      <c r="W3" s="3">
        <f>C13</f>
        <v>860586</v>
      </c>
      <c r="X3" s="15">
        <f>V3/W3*100000</f>
        <v>0</v>
      </c>
      <c r="Y3" s="16">
        <f>SQRT(X3*(100000-X3)/W3)*1.96</f>
        <v>0</v>
      </c>
      <c r="Z3" s="16">
        <f>ROUND(X3-Y3,1)</f>
        <v>0</v>
      </c>
      <c r="AA3" s="3" t="s">
        <v>21</v>
      </c>
      <c r="AB3" s="16">
        <f>ROUND(X3+Y3,1)</f>
        <v>0</v>
      </c>
    </row>
    <row r="4" spans="1:28" x14ac:dyDescent="0.25">
      <c r="A4" s="12">
        <v>2011</v>
      </c>
      <c r="B4" s="17">
        <v>4274760</v>
      </c>
      <c r="C4" s="17">
        <v>824307</v>
      </c>
      <c r="D4" s="17">
        <v>43674</v>
      </c>
      <c r="E4" s="17">
        <v>88014</v>
      </c>
      <c r="F4" s="17">
        <v>158250</v>
      </c>
      <c r="G4" s="17">
        <v>534372</v>
      </c>
      <c r="H4" s="17">
        <v>3450453</v>
      </c>
      <c r="I4" s="6"/>
      <c r="J4" s="12">
        <v>2011</v>
      </c>
      <c r="K4" s="17">
        <v>471</v>
      </c>
      <c r="L4" s="17">
        <v>363</v>
      </c>
      <c r="M4" s="17">
        <v>135</v>
      </c>
      <c r="N4" s="17">
        <v>132</v>
      </c>
      <c r="O4" s="17">
        <v>51</v>
      </c>
      <c r="P4" s="18">
        <f>L4-SUM(M4:O4)</f>
        <v>45</v>
      </c>
      <c r="Q4" s="18">
        <f>K4-L4</f>
        <v>108</v>
      </c>
      <c r="R4" s="6"/>
      <c r="U4" s="3" t="s">
        <v>15</v>
      </c>
      <c r="V4" s="3">
        <f>M13</f>
        <v>0</v>
      </c>
      <c r="W4" s="3">
        <f>D13</f>
        <v>57924</v>
      </c>
      <c r="X4" s="15">
        <f t="shared" ref="X4:X8" si="0">V4/W4*100000</f>
        <v>0</v>
      </c>
      <c r="Y4" s="16">
        <f t="shared" ref="Y4:Y8" si="1">SQRT(X4*(100000-X4)/W4)*1.96</f>
        <v>0</v>
      </c>
      <c r="Z4" s="16">
        <f t="shared" ref="Z4:Z8" si="2">ROUND(X4-Y4,1)</f>
        <v>0</v>
      </c>
      <c r="AA4" s="3" t="s">
        <v>21</v>
      </c>
      <c r="AB4" s="16">
        <f t="shared" ref="AB4:AB8" si="3">ROUND(X4+Y4,1)</f>
        <v>0</v>
      </c>
    </row>
    <row r="5" spans="1:28" x14ac:dyDescent="0.25">
      <c r="A5" s="19">
        <v>2012</v>
      </c>
      <c r="B5" s="17">
        <v>4263234</v>
      </c>
      <c r="C5" s="17">
        <v>801342</v>
      </c>
      <c r="D5" s="17">
        <v>45981</v>
      </c>
      <c r="E5" s="17">
        <v>87486</v>
      </c>
      <c r="F5" s="17">
        <v>164676</v>
      </c>
      <c r="G5" s="17">
        <v>503196</v>
      </c>
      <c r="H5" s="17">
        <v>3461892</v>
      </c>
      <c r="I5" s="6"/>
      <c r="J5" s="19">
        <v>2012</v>
      </c>
      <c r="K5" s="17">
        <v>441</v>
      </c>
      <c r="L5" s="17">
        <v>342</v>
      </c>
      <c r="M5" s="17">
        <v>126</v>
      </c>
      <c r="N5" s="17">
        <v>120</v>
      </c>
      <c r="O5" s="17">
        <v>54</v>
      </c>
      <c r="P5" s="18">
        <f t="shared" ref="P5:P13" si="4">L5-SUM(M5:O5)</f>
        <v>42</v>
      </c>
      <c r="Q5" s="18">
        <f t="shared" ref="Q5:Q13" si="5">K5-L5</f>
        <v>99</v>
      </c>
      <c r="R5" s="6"/>
      <c r="U5" s="3" t="s">
        <v>16</v>
      </c>
      <c r="V5" s="3">
        <f>N13</f>
        <v>0</v>
      </c>
      <c r="W5" s="3">
        <f>E13</f>
        <v>115071</v>
      </c>
      <c r="X5" s="15">
        <f t="shared" si="0"/>
        <v>0</v>
      </c>
      <c r="Y5" s="16">
        <f t="shared" si="1"/>
        <v>0</v>
      </c>
      <c r="Z5" s="16">
        <f t="shared" si="2"/>
        <v>0</v>
      </c>
      <c r="AA5" s="3" t="s">
        <v>21</v>
      </c>
      <c r="AB5" s="16">
        <f t="shared" si="3"/>
        <v>0</v>
      </c>
    </row>
    <row r="6" spans="1:28" x14ac:dyDescent="0.25">
      <c r="A6" s="19">
        <v>2013</v>
      </c>
      <c r="B6" s="17">
        <v>4259082</v>
      </c>
      <c r="C6" s="17">
        <v>786975</v>
      </c>
      <c r="D6" s="17">
        <v>49512</v>
      </c>
      <c r="E6" s="17">
        <v>89529</v>
      </c>
      <c r="F6" s="17">
        <v>170415</v>
      </c>
      <c r="G6" s="17">
        <v>477522</v>
      </c>
      <c r="H6" s="17">
        <v>3472107</v>
      </c>
      <c r="I6" s="6"/>
      <c r="J6" s="19">
        <v>2013</v>
      </c>
      <c r="K6" s="17">
        <v>501</v>
      </c>
      <c r="L6" s="17">
        <v>384</v>
      </c>
      <c r="M6" s="17">
        <v>144</v>
      </c>
      <c r="N6" s="17">
        <v>138</v>
      </c>
      <c r="O6" s="17">
        <v>54</v>
      </c>
      <c r="P6" s="18">
        <f t="shared" si="4"/>
        <v>48</v>
      </c>
      <c r="Q6" s="18">
        <f t="shared" si="5"/>
        <v>117</v>
      </c>
      <c r="R6" s="6"/>
      <c r="U6" s="3" t="s">
        <v>17</v>
      </c>
      <c r="V6" s="3">
        <f>O13</f>
        <v>0</v>
      </c>
      <c r="W6" s="3">
        <f>F13</f>
        <v>210942</v>
      </c>
      <c r="X6" s="15">
        <f t="shared" si="0"/>
        <v>0</v>
      </c>
      <c r="Y6" s="16">
        <f t="shared" si="1"/>
        <v>0</v>
      </c>
      <c r="Z6" s="16">
        <f t="shared" si="2"/>
        <v>0</v>
      </c>
      <c r="AA6" s="3" t="s">
        <v>21</v>
      </c>
      <c r="AB6" s="16">
        <f t="shared" si="3"/>
        <v>0</v>
      </c>
    </row>
    <row r="7" spans="1:28" x14ac:dyDescent="0.25">
      <c r="A7" s="19">
        <v>2014</v>
      </c>
      <c r="B7" s="17">
        <v>4257393</v>
      </c>
      <c r="C7" s="17">
        <v>780552</v>
      </c>
      <c r="D7" s="17">
        <v>51792</v>
      </c>
      <c r="E7" s="17">
        <v>95364</v>
      </c>
      <c r="F7" s="17">
        <v>174291</v>
      </c>
      <c r="G7" s="17">
        <v>459105</v>
      </c>
      <c r="H7" s="17">
        <v>3476844</v>
      </c>
      <c r="I7" s="6"/>
      <c r="J7" s="19">
        <v>2014</v>
      </c>
      <c r="K7" s="17">
        <v>507</v>
      </c>
      <c r="L7" s="17">
        <v>378</v>
      </c>
      <c r="M7" s="17">
        <v>132</v>
      </c>
      <c r="N7" s="17">
        <v>138</v>
      </c>
      <c r="O7" s="17">
        <v>60</v>
      </c>
      <c r="P7" s="18">
        <f t="shared" si="4"/>
        <v>48</v>
      </c>
      <c r="Q7" s="18">
        <f t="shared" si="5"/>
        <v>129</v>
      </c>
      <c r="R7" s="6"/>
      <c r="U7" s="3" t="s">
        <v>22</v>
      </c>
      <c r="V7" s="3">
        <f>P13</f>
        <v>0</v>
      </c>
      <c r="W7" s="3">
        <f>G13</f>
        <v>476649</v>
      </c>
      <c r="X7" s="15">
        <f t="shared" si="0"/>
        <v>0</v>
      </c>
      <c r="Y7" s="16">
        <f t="shared" si="1"/>
        <v>0</v>
      </c>
      <c r="Z7" s="16">
        <f t="shared" si="2"/>
        <v>0</v>
      </c>
      <c r="AA7" s="3" t="s">
        <v>21</v>
      </c>
      <c r="AB7" s="16">
        <f t="shared" si="3"/>
        <v>0</v>
      </c>
    </row>
    <row r="8" spans="1:28" x14ac:dyDescent="0.25">
      <c r="A8" s="19">
        <v>2015</v>
      </c>
      <c r="B8" s="17">
        <v>4285338</v>
      </c>
      <c r="C8" s="17">
        <v>786249</v>
      </c>
      <c r="D8" s="17">
        <v>49248</v>
      </c>
      <c r="E8" s="17">
        <v>100068</v>
      </c>
      <c r="F8" s="17">
        <v>177693</v>
      </c>
      <c r="G8" s="17">
        <v>459240</v>
      </c>
      <c r="H8" s="17">
        <v>3499089</v>
      </c>
      <c r="I8" s="6"/>
      <c r="J8" s="19">
        <v>2015</v>
      </c>
      <c r="K8" s="17">
        <v>462</v>
      </c>
      <c r="L8" s="17">
        <v>339</v>
      </c>
      <c r="M8" s="17">
        <v>117</v>
      </c>
      <c r="N8" s="17">
        <v>120</v>
      </c>
      <c r="O8" s="17">
        <v>54</v>
      </c>
      <c r="P8" s="18">
        <f t="shared" si="4"/>
        <v>48</v>
      </c>
      <c r="Q8" s="18">
        <f t="shared" si="5"/>
        <v>123</v>
      </c>
      <c r="R8" s="6"/>
      <c r="U8" s="3" t="s">
        <v>23</v>
      </c>
      <c r="V8" s="3">
        <f>Q13</f>
        <v>0</v>
      </c>
      <c r="W8" s="3">
        <f>H13</f>
        <v>3531594</v>
      </c>
      <c r="X8" s="15">
        <f t="shared" si="0"/>
        <v>0</v>
      </c>
      <c r="Y8" s="16">
        <f t="shared" si="1"/>
        <v>0</v>
      </c>
      <c r="Z8" s="16">
        <f t="shared" si="2"/>
        <v>0</v>
      </c>
      <c r="AA8" s="3" t="s">
        <v>21</v>
      </c>
      <c r="AB8" s="16">
        <f t="shared" si="3"/>
        <v>0</v>
      </c>
    </row>
    <row r="9" spans="1:28" x14ac:dyDescent="0.25">
      <c r="A9" s="19">
        <v>2016</v>
      </c>
      <c r="B9" s="17">
        <v>4288941</v>
      </c>
      <c r="C9" s="17">
        <v>791547</v>
      </c>
      <c r="D9" s="17">
        <v>51714</v>
      </c>
      <c r="E9" s="17">
        <v>100353</v>
      </c>
      <c r="F9" s="17">
        <v>182253</v>
      </c>
      <c r="G9" s="17">
        <v>457227</v>
      </c>
      <c r="H9" s="17">
        <v>3497394</v>
      </c>
      <c r="I9" s="6"/>
      <c r="J9" s="19">
        <v>2016</v>
      </c>
      <c r="K9" s="17">
        <v>453</v>
      </c>
      <c r="L9" s="17">
        <v>345</v>
      </c>
      <c r="M9" s="17">
        <v>117</v>
      </c>
      <c r="N9" s="17">
        <v>123</v>
      </c>
      <c r="O9" s="17">
        <v>57</v>
      </c>
      <c r="P9" s="18">
        <f t="shared" si="4"/>
        <v>48</v>
      </c>
      <c r="Q9" s="18">
        <f t="shared" si="5"/>
        <v>108</v>
      </c>
      <c r="R9" s="6"/>
    </row>
    <row r="10" spans="1:28" x14ac:dyDescent="0.25">
      <c r="A10" s="19">
        <v>2017</v>
      </c>
      <c r="B10" s="17">
        <v>4296375</v>
      </c>
      <c r="C10" s="17">
        <v>801486</v>
      </c>
      <c r="D10" s="17">
        <v>55122</v>
      </c>
      <c r="E10" s="17">
        <v>101769</v>
      </c>
      <c r="F10" s="17">
        <v>188601</v>
      </c>
      <c r="G10" s="17">
        <v>455994</v>
      </c>
      <c r="H10" s="17">
        <v>3494892</v>
      </c>
      <c r="I10" s="6"/>
      <c r="J10" s="19">
        <v>2017</v>
      </c>
      <c r="K10" s="17">
        <v>438</v>
      </c>
      <c r="L10" s="17">
        <v>342</v>
      </c>
      <c r="M10" s="17">
        <v>114</v>
      </c>
      <c r="N10" s="17">
        <v>123</v>
      </c>
      <c r="O10" s="17">
        <v>57</v>
      </c>
      <c r="P10" s="18">
        <f t="shared" si="4"/>
        <v>48</v>
      </c>
      <c r="Q10" s="18">
        <f t="shared" si="5"/>
        <v>96</v>
      </c>
      <c r="R10" s="6"/>
    </row>
    <row r="11" spans="1:28" x14ac:dyDescent="0.25">
      <c r="A11" s="19">
        <v>2018</v>
      </c>
      <c r="B11" s="17">
        <v>4375695</v>
      </c>
      <c r="C11" s="17">
        <v>826758</v>
      </c>
      <c r="D11" s="17">
        <v>57393</v>
      </c>
      <c r="E11" s="17">
        <v>108378</v>
      </c>
      <c r="F11" s="17">
        <v>198174</v>
      </c>
      <c r="G11" s="17">
        <v>462813</v>
      </c>
      <c r="H11" s="17">
        <v>3548937</v>
      </c>
      <c r="I11" s="6"/>
      <c r="J11" s="19">
        <v>2018</v>
      </c>
      <c r="K11" s="17">
        <v>432</v>
      </c>
      <c r="L11" s="17">
        <v>339</v>
      </c>
      <c r="M11" s="17">
        <v>102</v>
      </c>
      <c r="N11" s="17">
        <v>123</v>
      </c>
      <c r="O11" s="17">
        <v>60</v>
      </c>
      <c r="P11" s="18">
        <f t="shared" si="4"/>
        <v>54</v>
      </c>
      <c r="Q11" s="18">
        <f t="shared" si="5"/>
        <v>93</v>
      </c>
      <c r="R11" s="6"/>
    </row>
    <row r="12" spans="1:28" x14ac:dyDescent="0.25">
      <c r="A12" s="19">
        <v>2019</v>
      </c>
      <c r="B12" s="17">
        <v>4382718</v>
      </c>
      <c r="C12" s="17">
        <v>842118</v>
      </c>
      <c r="D12" s="17">
        <v>57615</v>
      </c>
      <c r="E12" s="17">
        <v>113331</v>
      </c>
      <c r="F12" s="17">
        <v>204390</v>
      </c>
      <c r="G12" s="17">
        <v>466782</v>
      </c>
      <c r="H12" s="17">
        <v>3540600</v>
      </c>
      <c r="I12" s="6"/>
      <c r="J12" s="19">
        <v>2019</v>
      </c>
      <c r="K12" s="17">
        <v>375</v>
      </c>
      <c r="L12" s="17">
        <v>288</v>
      </c>
      <c r="M12" s="17">
        <v>84</v>
      </c>
      <c r="N12" s="17">
        <v>108</v>
      </c>
      <c r="O12" s="17">
        <v>51</v>
      </c>
      <c r="P12" s="18">
        <f t="shared" si="4"/>
        <v>45</v>
      </c>
      <c r="Q12" s="18">
        <f t="shared" si="5"/>
        <v>87</v>
      </c>
      <c r="R12" s="6"/>
    </row>
    <row r="13" spans="1:28" x14ac:dyDescent="0.25">
      <c r="A13" s="19">
        <v>2020</v>
      </c>
      <c r="B13" s="17">
        <v>4392180</v>
      </c>
      <c r="C13" s="17">
        <v>860586</v>
      </c>
      <c r="D13" s="17">
        <v>57924</v>
      </c>
      <c r="E13" s="17">
        <v>115071</v>
      </c>
      <c r="F13" s="17">
        <v>210942</v>
      </c>
      <c r="G13" s="17">
        <v>476649</v>
      </c>
      <c r="H13" s="17">
        <v>3531594</v>
      </c>
      <c r="I13" s="6"/>
      <c r="J13" s="19">
        <v>2020</v>
      </c>
      <c r="K13" s="20"/>
      <c r="L13" s="20"/>
      <c r="M13" s="20"/>
      <c r="N13" s="20"/>
      <c r="O13" s="20"/>
      <c r="P13" s="18">
        <f t="shared" si="4"/>
        <v>0</v>
      </c>
      <c r="Q13" s="18">
        <f t="shared" si="5"/>
        <v>0</v>
      </c>
      <c r="R13" s="6"/>
    </row>
    <row r="14" spans="1:28" x14ac:dyDescent="0.25">
      <c r="A14" s="21"/>
      <c r="B14" s="21"/>
      <c r="C14" s="21"/>
      <c r="D14" s="21"/>
      <c r="E14" s="21"/>
      <c r="F14" s="21"/>
      <c r="G14" s="21"/>
      <c r="H14" s="21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28" x14ac:dyDescent="0.25">
      <c r="A15" s="4" t="s">
        <v>24</v>
      </c>
      <c r="B15" s="4" t="s">
        <v>25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28" x14ac:dyDescent="0.25">
      <c r="A16" s="11" t="s">
        <v>20</v>
      </c>
      <c r="B16" s="12" t="s">
        <v>13</v>
      </c>
      <c r="C16" s="13" t="s">
        <v>14</v>
      </c>
      <c r="D16" s="13" t="s">
        <v>15</v>
      </c>
      <c r="E16" s="13" t="s">
        <v>16</v>
      </c>
      <c r="F16" s="13" t="s">
        <v>17</v>
      </c>
      <c r="G16" s="14" t="s">
        <v>18</v>
      </c>
      <c r="H16" s="13" t="s">
        <v>19</v>
      </c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x14ac:dyDescent="0.25">
      <c r="A17" s="12">
        <v>2011</v>
      </c>
      <c r="B17" s="22">
        <f t="shared" ref="B17:H26" si="6">K4/B4*100000</f>
        <v>11.01816242315358</v>
      </c>
      <c r="C17" s="22">
        <f t="shared" si="6"/>
        <v>44.036991072500896</v>
      </c>
      <c r="D17" s="22">
        <f t="shared" si="6"/>
        <v>309.10839401016625</v>
      </c>
      <c r="E17" s="22">
        <f t="shared" si="6"/>
        <v>149.97614015952007</v>
      </c>
      <c r="F17" s="22">
        <f t="shared" si="6"/>
        <v>32.227488151658768</v>
      </c>
      <c r="G17" s="22">
        <f t="shared" si="6"/>
        <v>8.4210999079293067</v>
      </c>
      <c r="H17" s="22">
        <f t="shared" si="6"/>
        <v>3.1300237968753666</v>
      </c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x14ac:dyDescent="0.25">
      <c r="A18" s="19">
        <v>2012</v>
      </c>
      <c r="B18" s="22">
        <f t="shared" si="6"/>
        <v>10.344259780251331</v>
      </c>
      <c r="C18" s="22">
        <f t="shared" si="6"/>
        <v>42.678406972303961</v>
      </c>
      <c r="D18" s="22">
        <f t="shared" si="6"/>
        <v>274.02622822470153</v>
      </c>
      <c r="E18" s="22">
        <f t="shared" si="6"/>
        <v>137.16480351141897</v>
      </c>
      <c r="F18" s="22">
        <f t="shared" si="6"/>
        <v>32.791663630401516</v>
      </c>
      <c r="G18" s="22">
        <f t="shared" si="6"/>
        <v>8.3466482245486855</v>
      </c>
      <c r="H18" s="22">
        <f t="shared" si="6"/>
        <v>2.8597079284969031</v>
      </c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x14ac:dyDescent="0.25">
      <c r="A19" s="19">
        <v>2013</v>
      </c>
      <c r="B19" s="22">
        <f t="shared" si="6"/>
        <v>11.763098245114792</v>
      </c>
      <c r="C19" s="22">
        <f t="shared" si="6"/>
        <v>48.79443438482798</v>
      </c>
      <c r="D19" s="22">
        <f t="shared" si="6"/>
        <v>290.838584585555</v>
      </c>
      <c r="E19" s="22">
        <f t="shared" si="6"/>
        <v>154.13999932982608</v>
      </c>
      <c r="F19" s="22">
        <f t="shared" si="6"/>
        <v>31.687351465540008</v>
      </c>
      <c r="G19" s="22">
        <f t="shared" si="6"/>
        <v>10.051892897081181</v>
      </c>
      <c r="H19" s="22">
        <f t="shared" si="6"/>
        <v>3.3697118205170518</v>
      </c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x14ac:dyDescent="0.25">
      <c r="A20" s="19">
        <v>2014</v>
      </c>
      <c r="B20" s="22">
        <f t="shared" si="6"/>
        <v>11.908696237345248</v>
      </c>
      <c r="C20" s="22">
        <f t="shared" si="6"/>
        <v>48.427266857300992</v>
      </c>
      <c r="D20" s="22">
        <f t="shared" si="6"/>
        <v>254.86561631139944</v>
      </c>
      <c r="E20" s="22">
        <f t="shared" si="6"/>
        <v>144.70869510507111</v>
      </c>
      <c r="F20" s="22">
        <f t="shared" si="6"/>
        <v>34.425185465686695</v>
      </c>
      <c r="G20" s="22">
        <f t="shared" si="6"/>
        <v>10.455124644689123</v>
      </c>
      <c r="H20" s="22">
        <f t="shared" si="6"/>
        <v>3.7102613749710942</v>
      </c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x14ac:dyDescent="0.25">
      <c r="A21" s="19">
        <v>2015</v>
      </c>
      <c r="B21" s="22">
        <f t="shared" si="6"/>
        <v>10.780946567108591</v>
      </c>
      <c r="C21" s="22">
        <f t="shared" si="6"/>
        <v>43.1161120713667</v>
      </c>
      <c r="D21" s="22">
        <f t="shared" si="6"/>
        <v>237.57309941520467</v>
      </c>
      <c r="E21" s="22">
        <f t="shared" si="6"/>
        <v>119.91845545029379</v>
      </c>
      <c r="F21" s="22">
        <f t="shared" si="6"/>
        <v>30.389491988992251</v>
      </c>
      <c r="G21" s="22">
        <f t="shared" si="6"/>
        <v>10.452051215050954</v>
      </c>
      <c r="H21" s="22">
        <f t="shared" si="6"/>
        <v>3.5152006708031718</v>
      </c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25">
      <c r="A22" s="19">
        <v>2016</v>
      </c>
      <c r="B22" s="22">
        <f t="shared" si="6"/>
        <v>10.562047834185643</v>
      </c>
      <c r="C22" s="22">
        <f t="shared" si="6"/>
        <v>43.585535666233334</v>
      </c>
      <c r="D22" s="22">
        <f t="shared" si="6"/>
        <v>226.24434389140274</v>
      </c>
      <c r="E22" s="22">
        <f t="shared" si="6"/>
        <v>122.56733729933335</v>
      </c>
      <c r="F22" s="22">
        <f t="shared" si="6"/>
        <v>31.275205346414051</v>
      </c>
      <c r="G22" s="22">
        <f t="shared" si="6"/>
        <v>10.498067699414076</v>
      </c>
      <c r="H22" s="22">
        <f t="shared" si="6"/>
        <v>3.0880135323615239</v>
      </c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25">
      <c r="A23" s="19">
        <v>2017</v>
      </c>
      <c r="B23" s="22">
        <f t="shared" si="6"/>
        <v>10.194640830933054</v>
      </c>
      <c r="C23" s="22">
        <f t="shared" si="6"/>
        <v>42.670739102117821</v>
      </c>
      <c r="D23" s="22">
        <f t="shared" si="6"/>
        <v>206.81397627081745</v>
      </c>
      <c r="E23" s="22">
        <f t="shared" si="6"/>
        <v>120.86195206791852</v>
      </c>
      <c r="F23" s="22">
        <f t="shared" si="6"/>
        <v>30.222533284553101</v>
      </c>
      <c r="G23" s="22">
        <f t="shared" si="6"/>
        <v>10.526454295451256</v>
      </c>
      <c r="H23" s="22">
        <f t="shared" si="6"/>
        <v>2.7468659975758909</v>
      </c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25">
      <c r="A24" s="19">
        <v>2018</v>
      </c>
      <c r="B24" s="22">
        <f t="shared" si="6"/>
        <v>9.8727173626132529</v>
      </c>
      <c r="C24" s="22">
        <f t="shared" si="6"/>
        <v>41.003534286937658</v>
      </c>
      <c r="D24" s="22">
        <f t="shared" si="6"/>
        <v>177.72202184935446</v>
      </c>
      <c r="E24" s="22">
        <f t="shared" si="6"/>
        <v>113.4916680507114</v>
      </c>
      <c r="F24" s="22">
        <f t="shared" si="6"/>
        <v>30.27642374882679</v>
      </c>
      <c r="G24" s="22">
        <f t="shared" si="6"/>
        <v>11.667779427112031</v>
      </c>
      <c r="H24" s="22">
        <f t="shared" si="6"/>
        <v>2.6205029844147698</v>
      </c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25">
      <c r="A25" s="19">
        <v>2019</v>
      </c>
      <c r="B25" s="22">
        <f t="shared" si="6"/>
        <v>8.5563342199977281</v>
      </c>
      <c r="C25" s="22">
        <f t="shared" si="6"/>
        <v>34.199482732823668</v>
      </c>
      <c r="D25" s="22">
        <f t="shared" si="6"/>
        <v>145.79536579015883</v>
      </c>
      <c r="E25" s="22">
        <f t="shared" si="6"/>
        <v>95.296079625168744</v>
      </c>
      <c r="F25" s="22">
        <f t="shared" si="6"/>
        <v>24.95229707911346</v>
      </c>
      <c r="G25" s="22">
        <f t="shared" si="6"/>
        <v>9.6404745684280897</v>
      </c>
      <c r="H25" s="22">
        <f t="shared" si="6"/>
        <v>2.4572106422640227</v>
      </c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25">
      <c r="A26" s="19">
        <v>2020</v>
      </c>
      <c r="B26" s="22">
        <f t="shared" si="6"/>
        <v>0</v>
      </c>
      <c r="C26" s="22">
        <f t="shared" si="6"/>
        <v>0</v>
      </c>
      <c r="D26" s="22">
        <f t="shared" si="6"/>
        <v>0</v>
      </c>
      <c r="E26" s="22">
        <f t="shared" si="6"/>
        <v>0</v>
      </c>
      <c r="F26" s="22">
        <f t="shared" si="6"/>
        <v>0</v>
      </c>
      <c r="G26" s="22">
        <f t="shared" si="6"/>
        <v>0</v>
      </c>
      <c r="H26" s="22">
        <f t="shared" si="6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ht="30" x14ac:dyDescent="0.25">
      <c r="A27" s="23" t="s">
        <v>26</v>
      </c>
      <c r="B27" s="24">
        <f>LINEST(B17:B26)*100/AVERAGE(B17:B26)</f>
        <v>-8.0695825901556457</v>
      </c>
      <c r="C27" s="24">
        <f t="shared" ref="C27:H27" si="7">LINEST(C17:C26)*100/AVERAGE(C17:C26)</f>
        <v>-7.9782159865305804</v>
      </c>
      <c r="D27" s="24">
        <f t="shared" si="7"/>
        <v>-12.562793397069264</v>
      </c>
      <c r="E27" s="24">
        <f t="shared" si="7"/>
        <v>-10.021418457065062</v>
      </c>
      <c r="F27" s="24">
        <f t="shared" si="7"/>
        <v>-7.9218693796997162</v>
      </c>
      <c r="G27" s="24">
        <f t="shared" si="7"/>
        <v>-3.9296321408521435</v>
      </c>
      <c r="H27" s="24">
        <f t="shared" si="7"/>
        <v>-8.3866829455638481</v>
      </c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</row>
    <row r="31" spans="1:18" x14ac:dyDescent="0.25">
      <c r="A31" s="26" t="s">
        <v>27</v>
      </c>
      <c r="B31" s="26" t="s">
        <v>28</v>
      </c>
      <c r="C31" s="26"/>
      <c r="D31" s="26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</row>
    <row r="32" spans="1:18" x14ac:dyDescent="0.25">
      <c r="A32" s="11" t="s">
        <v>20</v>
      </c>
      <c r="B32" s="11" t="s">
        <v>13</v>
      </c>
      <c r="C32" s="11" t="s">
        <v>14</v>
      </c>
      <c r="D32" s="13" t="s">
        <v>19</v>
      </c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</row>
    <row r="33" spans="1:18" x14ac:dyDescent="0.25">
      <c r="A33" s="12">
        <v>2011</v>
      </c>
      <c r="B33" s="27">
        <f t="shared" ref="B33:C42" si="8">K4/$K4*100</f>
        <v>100</v>
      </c>
      <c r="C33" s="27">
        <f t="shared" si="8"/>
        <v>77.070063694267517</v>
      </c>
      <c r="D33" s="27">
        <f t="shared" ref="D33:D42" si="9">Q4/$K4*100</f>
        <v>22.929936305732486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</row>
    <row r="34" spans="1:18" x14ac:dyDescent="0.25">
      <c r="A34" s="19">
        <v>2012</v>
      </c>
      <c r="B34" s="27">
        <f t="shared" si="8"/>
        <v>100</v>
      </c>
      <c r="C34" s="27">
        <f t="shared" si="8"/>
        <v>77.551020408163268</v>
      </c>
      <c r="D34" s="27">
        <f t="shared" si="9"/>
        <v>22.448979591836736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</row>
    <row r="35" spans="1:18" x14ac:dyDescent="0.25">
      <c r="A35" s="19">
        <v>2013</v>
      </c>
      <c r="B35" s="27">
        <f t="shared" si="8"/>
        <v>100</v>
      </c>
      <c r="C35" s="27">
        <f t="shared" si="8"/>
        <v>76.646706586826355</v>
      </c>
      <c r="D35" s="27">
        <f t="shared" si="9"/>
        <v>23.353293413173652</v>
      </c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1:18" x14ac:dyDescent="0.25">
      <c r="A36" s="19">
        <v>2014</v>
      </c>
      <c r="B36" s="27">
        <f t="shared" si="8"/>
        <v>100</v>
      </c>
      <c r="C36" s="27">
        <f t="shared" si="8"/>
        <v>74.556213017751489</v>
      </c>
      <c r="D36" s="27">
        <f t="shared" si="9"/>
        <v>25.443786982248522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</row>
    <row r="37" spans="1:18" x14ac:dyDescent="0.25">
      <c r="A37" s="19">
        <v>2015</v>
      </c>
      <c r="B37" s="27">
        <f t="shared" si="8"/>
        <v>100</v>
      </c>
      <c r="C37" s="27">
        <f t="shared" si="8"/>
        <v>73.376623376623371</v>
      </c>
      <c r="D37" s="27">
        <f t="shared" si="9"/>
        <v>26.623376623376622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</row>
    <row r="38" spans="1:18" x14ac:dyDescent="0.25">
      <c r="A38" s="19">
        <v>2016</v>
      </c>
      <c r="B38" s="27">
        <f t="shared" si="8"/>
        <v>100</v>
      </c>
      <c r="C38" s="27">
        <f t="shared" si="8"/>
        <v>76.158940397350989</v>
      </c>
      <c r="D38" s="27">
        <f t="shared" si="9"/>
        <v>23.841059602649008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</row>
    <row r="39" spans="1:18" x14ac:dyDescent="0.25">
      <c r="A39" s="19">
        <v>2017</v>
      </c>
      <c r="B39" s="27">
        <f t="shared" si="8"/>
        <v>100</v>
      </c>
      <c r="C39" s="27">
        <f t="shared" si="8"/>
        <v>78.082191780821915</v>
      </c>
      <c r="D39" s="27">
        <f t="shared" si="9"/>
        <v>21.917808219178081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</row>
    <row r="40" spans="1:18" x14ac:dyDescent="0.25">
      <c r="A40" s="19">
        <v>2018</v>
      </c>
      <c r="B40" s="27">
        <f t="shared" si="8"/>
        <v>100</v>
      </c>
      <c r="C40" s="27">
        <f t="shared" si="8"/>
        <v>78.472222222222214</v>
      </c>
      <c r="D40" s="27">
        <f t="shared" si="9"/>
        <v>21.527777777777779</v>
      </c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1:18" x14ac:dyDescent="0.25">
      <c r="A41" s="19">
        <v>2019</v>
      </c>
      <c r="B41" s="27">
        <f t="shared" si="8"/>
        <v>100</v>
      </c>
      <c r="C41" s="27">
        <f t="shared" si="8"/>
        <v>76.8</v>
      </c>
      <c r="D41" s="27">
        <f t="shared" si="9"/>
        <v>23.200000000000003</v>
      </c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</row>
    <row r="42" spans="1:18" x14ac:dyDescent="0.25">
      <c r="A42" s="19">
        <v>2020</v>
      </c>
      <c r="B42" s="27" t="e">
        <f t="shared" si="8"/>
        <v>#DIV/0!</v>
      </c>
      <c r="C42" s="27" t="e">
        <f t="shared" si="8"/>
        <v>#DIV/0!</v>
      </c>
      <c r="D42" s="27" t="e">
        <f t="shared" si="9"/>
        <v>#DIV/0!</v>
      </c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</row>
    <row r="43" spans="1:18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</row>
    <row r="44" spans="1:18" x14ac:dyDescent="0.25">
      <c r="A44" s="28"/>
      <c r="B44" s="29"/>
      <c r="C44" s="29"/>
      <c r="D44" s="29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</row>
    <row r="45" spans="1:18" x14ac:dyDescent="0.25">
      <c r="A45" s="30"/>
      <c r="B45" s="31"/>
      <c r="C45" s="31"/>
      <c r="D45" s="31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</row>
    <row r="46" spans="1:18" x14ac:dyDescent="0.25">
      <c r="A46" s="30"/>
      <c r="B46" s="31"/>
      <c r="C46" s="31"/>
      <c r="D46" s="31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</row>
    <row r="47" spans="1:18" ht="13.5" customHeight="1" x14ac:dyDescent="0.25">
      <c r="A47" s="30"/>
      <c r="B47" s="31"/>
      <c r="C47" s="31"/>
      <c r="D47" s="31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</row>
    <row r="48" spans="1:18" ht="15" customHeight="1" x14ac:dyDescent="0.25">
      <c r="A48" s="30"/>
      <c r="B48" s="33" t="s">
        <v>29</v>
      </c>
      <c r="C48" s="33"/>
      <c r="D48" s="33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 t="s">
        <v>30</v>
      </c>
    </row>
    <row r="49" spans="1:18" ht="38.25" customHeight="1" x14ac:dyDescent="0.25">
      <c r="A49" s="34" t="s">
        <v>31</v>
      </c>
      <c r="B49" s="35"/>
      <c r="C49" s="35"/>
      <c r="D49" s="35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</row>
    <row r="50" spans="1:18" ht="36" x14ac:dyDescent="0.25">
      <c r="A50" s="11" t="s">
        <v>32</v>
      </c>
      <c r="B50" s="27" t="s">
        <v>33</v>
      </c>
      <c r="C50" s="36" t="s">
        <v>34</v>
      </c>
      <c r="D50" s="36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</row>
    <row r="51" spans="1:18" ht="13.5" customHeight="1" x14ac:dyDescent="0.25">
      <c r="A51" s="11" t="str">
        <f>U4</f>
        <v>дети до 1 года</v>
      </c>
      <c r="B51" s="37">
        <f>X4</f>
        <v>0</v>
      </c>
      <c r="C51" s="38" t="str">
        <f>Z4&amp;AA4&amp;AB4</f>
        <v>0-0</v>
      </c>
      <c r="D51" s="38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</row>
    <row r="52" spans="1:18" x14ac:dyDescent="0.25">
      <c r="A52" s="11" t="str">
        <f t="shared" ref="A52:A53" si="10">U5</f>
        <v>дети 1-2 года</v>
      </c>
      <c r="B52" s="37">
        <f t="shared" ref="B52:B54" si="11">X5</f>
        <v>0</v>
      </c>
      <c r="C52" s="38" t="str">
        <f t="shared" ref="C52:C54" si="12">Z5&amp;AA5&amp;AB5</f>
        <v>0-0</v>
      </c>
      <c r="D52" s="38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x14ac:dyDescent="0.25">
      <c r="A53" s="11" t="str">
        <f t="shared" si="10"/>
        <v>Дети 3-6</v>
      </c>
      <c r="B53" s="37">
        <f t="shared" si="11"/>
        <v>0</v>
      </c>
      <c r="C53" s="38" t="str">
        <f t="shared" si="12"/>
        <v>0-0</v>
      </c>
      <c r="D53" s="38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</row>
    <row r="54" spans="1:18" x14ac:dyDescent="0.25">
      <c r="A54" s="14" t="s">
        <v>18</v>
      </c>
      <c r="B54" s="37">
        <f t="shared" si="11"/>
        <v>0</v>
      </c>
      <c r="C54" s="38" t="str">
        <f t="shared" si="12"/>
        <v>0-0</v>
      </c>
      <c r="D54" s="38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</row>
    <row r="55" spans="1:18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</row>
    <row r="56" spans="1:18" x14ac:dyDescent="0.25">
      <c r="A56" s="30"/>
      <c r="B56" s="31"/>
      <c r="C56" s="31"/>
      <c r="D56" s="3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7" spans="1:18" x14ac:dyDescent="0.25">
      <c r="A57" s="30"/>
      <c r="B57" s="31"/>
      <c r="C57" s="31"/>
      <c r="D57" s="31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</row>
    <row r="58" spans="1:18" x14ac:dyDescent="0.25">
      <c r="A58" s="30"/>
      <c r="B58" s="31"/>
      <c r="C58" s="31"/>
      <c r="D58" s="31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</row>
    <row r="59" spans="1:18" x14ac:dyDescent="0.25">
      <c r="A59" s="30"/>
      <c r="B59" s="31"/>
      <c r="C59" s="31"/>
      <c r="D59" s="31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</row>
    <row r="60" spans="1:18" x14ac:dyDescent="0.25">
      <c r="A60" s="30"/>
      <c r="B60" s="31"/>
      <c r="C60" s="31"/>
      <c r="D60" s="31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</row>
    <row r="61" spans="1:18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</row>
    <row r="62" spans="1:18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</row>
    <row r="63" spans="1:18" x14ac:dyDescent="0.25">
      <c r="A63" s="40" t="s">
        <v>35</v>
      </c>
      <c r="B63" s="40" t="s">
        <v>36</v>
      </c>
      <c r="C63" s="40"/>
      <c r="D63" s="40"/>
      <c r="E63" s="40"/>
      <c r="F63" s="40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</row>
    <row r="64" spans="1:18" x14ac:dyDescent="0.25">
      <c r="A64" s="41" t="s">
        <v>37</v>
      </c>
      <c r="B64" s="41" t="s">
        <v>14</v>
      </c>
      <c r="C64" s="41" t="s">
        <v>15</v>
      </c>
      <c r="D64" s="41" t="s">
        <v>16</v>
      </c>
      <c r="E64" s="41" t="s">
        <v>17</v>
      </c>
      <c r="F64" s="14" t="s">
        <v>18</v>
      </c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</row>
    <row r="65" spans="1:18" x14ac:dyDescent="0.25">
      <c r="A65" s="12">
        <v>2011</v>
      </c>
      <c r="B65" s="42">
        <f t="shared" ref="B65:F74" si="13">L4/$L4*100</f>
        <v>100</v>
      </c>
      <c r="C65" s="42">
        <f t="shared" si="13"/>
        <v>37.190082644628099</v>
      </c>
      <c r="D65" s="42">
        <f t="shared" si="13"/>
        <v>36.363636363636367</v>
      </c>
      <c r="E65" s="42">
        <f t="shared" si="13"/>
        <v>14.049586776859504</v>
      </c>
      <c r="F65" s="42">
        <f t="shared" si="13"/>
        <v>12.396694214876034</v>
      </c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</row>
    <row r="66" spans="1:18" x14ac:dyDescent="0.25">
      <c r="A66" s="19">
        <v>2012</v>
      </c>
      <c r="B66" s="42">
        <f t="shared" si="13"/>
        <v>100</v>
      </c>
      <c r="C66" s="42">
        <f t="shared" si="13"/>
        <v>36.84210526315789</v>
      </c>
      <c r="D66" s="42">
        <f t="shared" si="13"/>
        <v>35.087719298245609</v>
      </c>
      <c r="E66" s="42">
        <f t="shared" si="13"/>
        <v>15.789473684210526</v>
      </c>
      <c r="F66" s="42">
        <f t="shared" si="13"/>
        <v>12.280701754385964</v>
      </c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</row>
    <row r="67" spans="1:18" x14ac:dyDescent="0.25">
      <c r="A67" s="19">
        <v>2013</v>
      </c>
      <c r="B67" s="42">
        <f t="shared" si="13"/>
        <v>100</v>
      </c>
      <c r="C67" s="42">
        <f t="shared" si="13"/>
        <v>37.5</v>
      </c>
      <c r="D67" s="42">
        <f t="shared" si="13"/>
        <v>35.9375</v>
      </c>
      <c r="E67" s="42">
        <f t="shared" si="13"/>
        <v>14.0625</v>
      </c>
      <c r="F67" s="42">
        <f t="shared" si="13"/>
        <v>12.5</v>
      </c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</row>
    <row r="68" spans="1:18" x14ac:dyDescent="0.25">
      <c r="A68" s="19">
        <v>2014</v>
      </c>
      <c r="B68" s="42">
        <f t="shared" si="13"/>
        <v>100</v>
      </c>
      <c r="C68" s="42">
        <f t="shared" si="13"/>
        <v>34.920634920634917</v>
      </c>
      <c r="D68" s="42">
        <f t="shared" si="13"/>
        <v>36.507936507936506</v>
      </c>
      <c r="E68" s="42">
        <f t="shared" si="13"/>
        <v>15.873015873015872</v>
      </c>
      <c r="F68" s="42">
        <f t="shared" si="13"/>
        <v>12.698412698412698</v>
      </c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</row>
    <row r="69" spans="1:18" x14ac:dyDescent="0.25">
      <c r="A69" s="19">
        <v>2015</v>
      </c>
      <c r="B69" s="42">
        <f t="shared" si="13"/>
        <v>100</v>
      </c>
      <c r="C69" s="42">
        <f t="shared" si="13"/>
        <v>34.513274336283182</v>
      </c>
      <c r="D69" s="42">
        <f t="shared" si="13"/>
        <v>35.398230088495573</v>
      </c>
      <c r="E69" s="42">
        <f t="shared" si="13"/>
        <v>15.929203539823009</v>
      </c>
      <c r="F69" s="42">
        <f t="shared" si="13"/>
        <v>14.159292035398231</v>
      </c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</row>
    <row r="70" spans="1:18" x14ac:dyDescent="0.25">
      <c r="A70" s="19">
        <v>2016</v>
      </c>
      <c r="B70" s="42">
        <f t="shared" si="13"/>
        <v>100</v>
      </c>
      <c r="C70" s="42">
        <f t="shared" si="13"/>
        <v>33.913043478260867</v>
      </c>
      <c r="D70" s="42">
        <f t="shared" si="13"/>
        <v>35.652173913043477</v>
      </c>
      <c r="E70" s="42">
        <f t="shared" si="13"/>
        <v>16.521739130434781</v>
      </c>
      <c r="F70" s="42">
        <f t="shared" si="13"/>
        <v>13.913043478260869</v>
      </c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</row>
    <row r="71" spans="1:18" x14ac:dyDescent="0.25">
      <c r="A71" s="19">
        <v>2017</v>
      </c>
      <c r="B71" s="42">
        <f t="shared" si="13"/>
        <v>100</v>
      </c>
      <c r="C71" s="42">
        <f t="shared" si="13"/>
        <v>33.333333333333329</v>
      </c>
      <c r="D71" s="42">
        <f t="shared" si="13"/>
        <v>35.964912280701753</v>
      </c>
      <c r="E71" s="42">
        <f t="shared" si="13"/>
        <v>16.666666666666664</v>
      </c>
      <c r="F71" s="42">
        <f t="shared" si="13"/>
        <v>14.035087719298245</v>
      </c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</row>
    <row r="72" spans="1:18" x14ac:dyDescent="0.25">
      <c r="A72" s="19">
        <v>2018</v>
      </c>
      <c r="B72" s="42">
        <f t="shared" si="13"/>
        <v>100</v>
      </c>
      <c r="C72" s="42">
        <f t="shared" si="13"/>
        <v>30.088495575221241</v>
      </c>
      <c r="D72" s="42">
        <f t="shared" si="13"/>
        <v>36.283185840707965</v>
      </c>
      <c r="E72" s="42">
        <f t="shared" si="13"/>
        <v>17.699115044247787</v>
      </c>
      <c r="F72" s="42">
        <f t="shared" si="13"/>
        <v>15.929203539823009</v>
      </c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</row>
    <row r="73" spans="1:18" x14ac:dyDescent="0.25">
      <c r="A73" s="19">
        <v>2019</v>
      </c>
      <c r="B73" s="42">
        <f t="shared" si="13"/>
        <v>100</v>
      </c>
      <c r="C73" s="42">
        <f t="shared" si="13"/>
        <v>29.166666666666668</v>
      </c>
      <c r="D73" s="42">
        <f t="shared" si="13"/>
        <v>37.5</v>
      </c>
      <c r="E73" s="42">
        <f t="shared" si="13"/>
        <v>17.708333333333336</v>
      </c>
      <c r="F73" s="42">
        <f t="shared" si="13"/>
        <v>15.625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</row>
    <row r="74" spans="1:18" x14ac:dyDescent="0.25">
      <c r="A74" s="19">
        <v>2020</v>
      </c>
      <c r="B74" s="42" t="e">
        <f t="shared" si="13"/>
        <v>#DIV/0!</v>
      </c>
      <c r="C74" s="42" t="e">
        <f t="shared" si="13"/>
        <v>#DIV/0!</v>
      </c>
      <c r="D74" s="42" t="e">
        <f t="shared" si="13"/>
        <v>#DIV/0!</v>
      </c>
      <c r="E74" s="42" t="e">
        <f t="shared" si="13"/>
        <v>#DIV/0!</v>
      </c>
      <c r="F74" s="42" t="e">
        <f t="shared" si="13"/>
        <v>#DIV/0!</v>
      </c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</row>
    <row r="75" spans="1:18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</row>
    <row r="76" spans="1:18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</row>
    <row r="77" spans="1:18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</row>
  </sheetData>
  <sheetProtection algorithmName="SHA-512" hashValue="H9VmKaGoHB6y+vSPTLmDcdWAecZ4zxviH1eJRsaz7d56yzL3NoKx4KJ8HQUGF9lbNvTBNZhBpasg1cxBB3efDg==" saltValue="MxC5E0KOOu0EtuIzXYbvYw==" spinCount="100000" sheet="1" objects="1" scenarios="1" selectLockedCells="1"/>
  <mergeCells count="6">
    <mergeCell ref="B48:D49"/>
    <mergeCell ref="C50:D50"/>
    <mergeCell ref="C51:D51"/>
    <mergeCell ref="C52:D52"/>
    <mergeCell ref="C53:D53"/>
    <mergeCell ref="C54:D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Эшерихии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2021-05-24T08:36:36Z</dcterms:created>
  <dcterms:modified xsi:type="dcterms:W3CDTF">2021-05-24T08:37:01Z</dcterms:modified>
</cp:coreProperties>
</file>